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celaria\Desktop\"/>
    </mc:Choice>
  </mc:AlternateContent>
  <xr:revisionPtr revIDLastSave="0" documentId="8_{91AFB4A6-2A7A-4CD8-8DB6-409C44A8569A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Kryci_list 3982" sheetId="3" r:id="rId1"/>
    <sheet name="Rekap 3982" sheetId="4" r:id="rId2"/>
    <sheet name="SO 3982" sheetId="5" r:id="rId3"/>
  </sheets>
  <definedNames>
    <definedName name="_xlnm.Print_Titles" localSheetId="1">'Rekap 3982'!$9:$9</definedName>
    <definedName name="_xlnm.Print_Titles" localSheetId="2">'SO 3982'!$8:$8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3" i="5" l="1"/>
  <c r="J17" i="3" s="1"/>
  <c r="S60" i="5"/>
  <c r="F16" i="4" s="1"/>
  <c r="P60" i="5"/>
  <c r="E16" i="4" s="1"/>
  <c r="K59" i="5"/>
  <c r="J59" i="5"/>
  <c r="M59" i="5"/>
  <c r="M60" i="5" s="1"/>
  <c r="C16" i="4" s="1"/>
  <c r="L59" i="5"/>
  <c r="L60" i="5" s="1"/>
  <c r="B16" i="4" s="1"/>
  <c r="D16" i="4"/>
  <c r="S56" i="5"/>
  <c r="F15" i="4" s="1"/>
  <c r="K55" i="5"/>
  <c r="J55" i="5"/>
  <c r="P55" i="5"/>
  <c r="M55" i="5"/>
  <c r="L55" i="5"/>
  <c r="K54" i="5"/>
  <c r="J54" i="5"/>
  <c r="P54" i="5"/>
  <c r="M54" i="5"/>
  <c r="L54" i="5"/>
  <c r="K53" i="5"/>
  <c r="J53" i="5"/>
  <c r="P53" i="5"/>
  <c r="M53" i="5"/>
  <c r="L53" i="5"/>
  <c r="K52" i="5"/>
  <c r="J52" i="5"/>
  <c r="P52" i="5"/>
  <c r="M52" i="5"/>
  <c r="L52" i="5"/>
  <c r="K51" i="5"/>
  <c r="J51" i="5"/>
  <c r="M51" i="5"/>
  <c r="L51" i="5"/>
  <c r="K50" i="5"/>
  <c r="J50" i="5"/>
  <c r="P50" i="5"/>
  <c r="M50" i="5"/>
  <c r="L50" i="5"/>
  <c r="K49" i="5"/>
  <c r="J49" i="5"/>
  <c r="P49" i="5"/>
  <c r="M49" i="5"/>
  <c r="L49" i="5"/>
  <c r="K48" i="5"/>
  <c r="J48" i="5"/>
  <c r="P48" i="5"/>
  <c r="M48" i="5"/>
  <c r="L48" i="5"/>
  <c r="K47" i="5"/>
  <c r="J47" i="5"/>
  <c r="P47" i="5"/>
  <c r="M47" i="5"/>
  <c r="L47" i="5"/>
  <c r="I47" i="5"/>
  <c r="K46" i="5"/>
  <c r="J46" i="5"/>
  <c r="P46" i="5"/>
  <c r="M46" i="5"/>
  <c r="L46" i="5"/>
  <c r="I46" i="5"/>
  <c r="K45" i="5"/>
  <c r="J45" i="5"/>
  <c r="P45" i="5"/>
  <c r="M45" i="5"/>
  <c r="L45" i="5"/>
  <c r="I45" i="5"/>
  <c r="K44" i="5"/>
  <c r="J44" i="5"/>
  <c r="P44" i="5"/>
  <c r="P56" i="5" s="1"/>
  <c r="E15" i="4" s="1"/>
  <c r="M44" i="5"/>
  <c r="L44" i="5"/>
  <c r="I44" i="5"/>
  <c r="F14" i="4"/>
  <c r="S41" i="5"/>
  <c r="K40" i="5"/>
  <c r="J40" i="5"/>
  <c r="P40" i="5"/>
  <c r="M40" i="5"/>
  <c r="L40" i="5"/>
  <c r="I40" i="5"/>
  <c r="K39" i="5"/>
  <c r="J39" i="5"/>
  <c r="P39" i="5"/>
  <c r="M39" i="5"/>
  <c r="L39" i="5"/>
  <c r="I39" i="5"/>
  <c r="K38" i="5"/>
  <c r="J38" i="5"/>
  <c r="M38" i="5"/>
  <c r="L38" i="5"/>
  <c r="I38" i="5"/>
  <c r="K37" i="5"/>
  <c r="J37" i="5"/>
  <c r="M37" i="5"/>
  <c r="L37" i="5"/>
  <c r="I37" i="5"/>
  <c r="K36" i="5"/>
  <c r="J36" i="5"/>
  <c r="M36" i="5"/>
  <c r="L36" i="5"/>
  <c r="I36" i="5"/>
  <c r="S33" i="5"/>
  <c r="F13" i="4" s="1"/>
  <c r="K32" i="5"/>
  <c r="J32" i="5"/>
  <c r="P32" i="5"/>
  <c r="M32" i="5"/>
  <c r="L32" i="5"/>
  <c r="I32" i="5"/>
  <c r="K31" i="5"/>
  <c r="J31" i="5"/>
  <c r="P31" i="5"/>
  <c r="M31" i="5"/>
  <c r="L31" i="5"/>
  <c r="I31" i="5"/>
  <c r="K30" i="5"/>
  <c r="J30" i="5"/>
  <c r="P30" i="5"/>
  <c r="M30" i="5"/>
  <c r="L30" i="5"/>
  <c r="I30" i="5"/>
  <c r="K29" i="5"/>
  <c r="J29" i="5"/>
  <c r="P29" i="5"/>
  <c r="M29" i="5"/>
  <c r="L29" i="5"/>
  <c r="I29" i="5"/>
  <c r="K28" i="5"/>
  <c r="J28" i="5"/>
  <c r="P28" i="5"/>
  <c r="M28" i="5"/>
  <c r="L28" i="5"/>
  <c r="I28" i="5"/>
  <c r="K27" i="5"/>
  <c r="J27" i="5"/>
  <c r="P27" i="5"/>
  <c r="M27" i="5"/>
  <c r="H33" i="5" s="1"/>
  <c r="L27" i="5"/>
  <c r="I27" i="5"/>
  <c r="S24" i="5"/>
  <c r="F12" i="4" s="1"/>
  <c r="K23" i="5"/>
  <c r="J23" i="5"/>
  <c r="P23" i="5"/>
  <c r="M23" i="5"/>
  <c r="L23" i="5"/>
  <c r="I23" i="5"/>
  <c r="K22" i="5"/>
  <c r="J22" i="5"/>
  <c r="P22" i="5"/>
  <c r="P24" i="5" s="1"/>
  <c r="E12" i="4" s="1"/>
  <c r="M22" i="5"/>
  <c r="H24" i="5" s="1"/>
  <c r="L22" i="5"/>
  <c r="I22" i="5"/>
  <c r="P19" i="5"/>
  <c r="E11" i="4" s="1"/>
  <c r="K18" i="5"/>
  <c r="J18" i="5"/>
  <c r="S18" i="5"/>
  <c r="S19" i="5" s="1"/>
  <c r="F11" i="4" s="1"/>
  <c r="M18" i="5"/>
  <c r="L18" i="5"/>
  <c r="I18" i="5"/>
  <c r="K17" i="5"/>
  <c r="J17" i="5"/>
  <c r="M17" i="5"/>
  <c r="L17" i="5"/>
  <c r="I17" i="5"/>
  <c r="K16" i="5"/>
  <c r="J16" i="5"/>
  <c r="M16" i="5"/>
  <c r="L16" i="5"/>
  <c r="I16" i="5"/>
  <c r="K15" i="5"/>
  <c r="J15" i="5"/>
  <c r="M15" i="5"/>
  <c r="L15" i="5"/>
  <c r="I15" i="5"/>
  <c r="K14" i="5"/>
  <c r="J14" i="5"/>
  <c r="M14" i="5"/>
  <c r="L14" i="5"/>
  <c r="I14" i="5"/>
  <c r="K13" i="5"/>
  <c r="J13" i="5"/>
  <c r="M13" i="5"/>
  <c r="L13" i="5"/>
  <c r="I13" i="5"/>
  <c r="K12" i="5"/>
  <c r="I30" i="3" s="1"/>
  <c r="J30" i="3" s="1"/>
  <c r="J12" i="5"/>
  <c r="M12" i="5"/>
  <c r="L12" i="5"/>
  <c r="I12" i="5"/>
  <c r="K11" i="5"/>
  <c r="J11" i="5"/>
  <c r="M11" i="5"/>
  <c r="L11" i="5"/>
  <c r="I11" i="5"/>
  <c r="I41" i="5" l="1"/>
  <c r="G33" i="5"/>
  <c r="H19" i="5"/>
  <c r="J20" i="3"/>
  <c r="G41" i="5"/>
  <c r="D15" i="4"/>
  <c r="G24" i="5"/>
  <c r="I33" i="5"/>
  <c r="H56" i="5"/>
  <c r="I19" i="5"/>
  <c r="K63" i="5"/>
  <c r="I24" i="5"/>
  <c r="P33" i="5"/>
  <c r="E13" i="4" s="1"/>
  <c r="H41" i="5"/>
  <c r="P41" i="5"/>
  <c r="E14" i="4" s="1"/>
  <c r="L19" i="5"/>
  <c r="G19" i="5"/>
  <c r="L24" i="5"/>
  <c r="L33" i="5"/>
  <c r="M41" i="5"/>
  <c r="L56" i="5"/>
  <c r="H60" i="5"/>
  <c r="S62" i="5"/>
  <c r="F17" i="4" s="1"/>
  <c r="M19" i="5"/>
  <c r="M24" i="5"/>
  <c r="M33" i="5"/>
  <c r="L41" i="5"/>
  <c r="M56" i="5"/>
  <c r="C15" i="4" s="1"/>
  <c r="G60" i="5"/>
  <c r="P62" i="5"/>
  <c r="E17" i="4" s="1"/>
  <c r="D17" i="4" l="1"/>
  <c r="L62" i="5"/>
  <c r="J24" i="3"/>
  <c r="P63" i="5"/>
  <c r="E19" i="4" s="1"/>
  <c r="M62" i="5"/>
  <c r="S63" i="5"/>
  <c r="F19" i="4" s="1"/>
  <c r="J22" i="3"/>
  <c r="F24" i="3"/>
  <c r="J23" i="3"/>
  <c r="F23" i="3"/>
  <c r="F22" i="3"/>
  <c r="L63" i="5" l="1"/>
  <c r="D19" i="4"/>
  <c r="M63" i="5"/>
  <c r="J26" i="3"/>
  <c r="I29" i="3" l="1"/>
  <c r="J29" i="3" s="1"/>
</calcChain>
</file>

<file path=xl/sharedStrings.xml><?xml version="1.0" encoding="utf-8"?>
<sst xmlns="http://schemas.openxmlformats.org/spreadsheetml/2006/main" count="254" uniqueCount="154">
  <si>
    <t>ZRN</t>
  </si>
  <si>
    <t>VRN</t>
  </si>
  <si>
    <t>Krycí list rozpočtu</t>
  </si>
  <si>
    <t xml:space="preserve">Stavba DOBUDOVANIE SYSTÉMU NA ZBER A ODVOZ KOMUNÁLNEHO ODPADU V OBCI LADOMIROVÁ </t>
  </si>
  <si>
    <t xml:space="preserve">Miesto:  </t>
  </si>
  <si>
    <t>Objekt SO 01 SPEVNENÁ PLOCHA</t>
  </si>
  <si>
    <t xml:space="preserve">Ks: </t>
  </si>
  <si>
    <t xml:space="preserve">Zákazka: </t>
  </si>
  <si>
    <t xml:space="preserve">Dňa </t>
  </si>
  <si>
    <t>Odberateľ: Obec Ladomirová, 090 03 Ladomirová č. 33</t>
  </si>
  <si>
    <t xml:space="preserve">IČO: </t>
  </si>
  <si>
    <t xml:space="preserve">DIČ: </t>
  </si>
  <si>
    <t>Dodávateľ: VÝBEROVÉ KONANIE</t>
  </si>
  <si>
    <t>Projektant: GS Pro s.r.o. Dunajská 12 Košice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</si>
  <si>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</si>
  <si>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</si>
  <si>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</si>
  <si>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</si>
  <si>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</si>
  <si>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</si>
  <si>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</si>
  <si>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</si>
  <si>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</si>
  <si>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</si>
  <si>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</si>
  <si>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</si>
  <si>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</si>
  <si>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</si>
  <si>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</si>
  <si>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</si>
  <si>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</si>
  <si>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</si>
  <si>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</si>
  <si>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</si>
  <si>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</si>
  <si>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</si>
  <si>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</si>
  <si>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</si>
  <si>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</si>
  <si>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</si>
  <si>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</si>
  <si>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</si>
  <si>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</si>
  <si>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</si>
  <si>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</si>
  <si>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</si>
  <si>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</si>
  <si>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</si>
  <si>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</si>
  <si>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</si>
  <si>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</si>
  <si>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</si>
  <si>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</si>
  <si>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VODOROVNÉ KONŠTRUKCIE</t>
  </si>
  <si>
    <t>SPEVNENÉ PLOCHY</t>
  </si>
  <si>
    <t>POVRCHOVÉ ÚPRAVY</t>
  </si>
  <si>
    <t>OSTATNÉ PRÁCE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</si>
  <si>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</si>
  <si>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</si>
  <si>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</si>
  <si>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</si>
  <si>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</si>
  <si>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</si>
  <si>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</si>
  <si>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</si>
  <si>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</si>
  <si>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</si>
  <si>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</si>
  <si>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</si>
  <si>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121101111</t>
  </si>
  <si>
    <t>Odstránenie ornice s vodor. premiestn. na hromady, so zložením na vzdialenosť do 100 m a do 100m3</t>
  </si>
  <si>
    <t>m3</t>
  </si>
  <si>
    <t xml:space="preserve"> 162201102</t>
  </si>
  <si>
    <t>Vodorovné premiestnenie výkopku z horniny 1-4 nad 20-50m</t>
  </si>
  <si>
    <t>M3</t>
  </si>
  <si>
    <t xml:space="preserve"> 162301102</t>
  </si>
  <si>
    <t>Vodorovné premiestnenie výkopku tr.1-4, do 1000 m</t>
  </si>
  <si>
    <t xml:space="preserve"> 171201101</t>
  </si>
  <si>
    <t>Uloženie sypaniny do násypov s rozprestretím sypaniny vo vrstvách a s hrubým urovnaním nezhutnených</t>
  </si>
  <si>
    <t xml:space="preserve"> 181101102</t>
  </si>
  <si>
    <t>Úprava pláne v zárezoch v hornine 1-4 so zhutnením</t>
  </si>
  <si>
    <t>m2</t>
  </si>
  <si>
    <t xml:space="preserve"> 181301101</t>
  </si>
  <si>
    <t>Rozprestretie ornice v rovine, plocha do 500 m2,hr.do 100 mm</t>
  </si>
  <si>
    <t xml:space="preserve"> 182201101</t>
  </si>
  <si>
    <t>Svahovanie trvalých svahov v násype</t>
  </si>
  <si>
    <t>221/B 1</t>
  </si>
  <si>
    <t xml:space="preserve"> 113307303</t>
  </si>
  <si>
    <t xml:space="preserve">Odstránenie podkladu z kameniva ťaženého hrúbky do 300 mm plochy do 200 m2 </t>
  </si>
  <si>
    <t>321/A 1</t>
  </si>
  <si>
    <t xml:space="preserve"> 457971111</t>
  </si>
  <si>
    <t xml:space="preserve">Zhotovenie vrstvy z geotextílie šírky do 3 m s presahom, sklon do 1:5 </t>
  </si>
  <si>
    <t>S/S90</t>
  </si>
  <si>
    <t xml:space="preserve"> 6936651300</t>
  </si>
  <si>
    <t>Geotextílie netkané polypropylénové Tatratex pp 300</t>
  </si>
  <si>
    <t>221/A 1</t>
  </si>
  <si>
    <t xml:space="preserve"> 564251111</t>
  </si>
  <si>
    <t>Podklad alebo podsyp zo štrkopiesku s rozprestretím, vlhčením a zhutnením po zhutnení hr.150 mm</t>
  </si>
  <si>
    <t xml:space="preserve"> 564732111</t>
  </si>
  <si>
    <t>Podklad alebo kryt z kameniva hrubého drveného veľ. 32-63mm(vibr.štrk) po zhut.hr. 100 mm</t>
  </si>
  <si>
    <t xml:space="preserve"> 564871111</t>
  </si>
  <si>
    <t>Podklad zo štrkodrviny s rozprestrením a zhutnením, hr.po zhutnení 250 mm</t>
  </si>
  <si>
    <t>S/S60</t>
  </si>
  <si>
    <t xml:space="preserve"> 5834354400</t>
  </si>
  <si>
    <t>Kamenivo drvené hrubé, frakcia 16-32, trieda B</t>
  </si>
  <si>
    <t>t</t>
  </si>
  <si>
    <t>Štrkodrva 0-16, trieda B</t>
  </si>
  <si>
    <t xml:space="preserve"> 11/A 1</t>
  </si>
  <si>
    <t xml:space="preserve"> 631316192</t>
  </si>
  <si>
    <t>Povrchová úprava vsypovou zmesou betónových (pancierových) podláh Sikaflor ArmorTop Natural s metalickým plnivom pre veľmi vysoké zaťaženie hr. vsypu 3 mm</t>
  </si>
  <si>
    <t xml:space="preserve"> 631319151</t>
  </si>
  <si>
    <t>Príplatok za prehlad. povrchu betónovej mazaniny min. tr.C 8/10 oceľ. hlad. hr. 50-80 mm</t>
  </si>
  <si>
    <t xml:space="preserve"> 631319153.1</t>
  </si>
  <si>
    <t>Príplatok za viacnásobné strojné hladenie povrchu čerstvého betónového krytu</t>
  </si>
  <si>
    <t xml:space="preserve"> 631325747</t>
  </si>
  <si>
    <t>Kryt z betónu prostého vodostavebného, betón tr. C 25/30 hr. 180 mm</t>
  </si>
  <si>
    <t xml:space="preserve"> 631362422</t>
  </si>
  <si>
    <t>Výstuž mazanín z betónov (z kameniva) a z ľahkých betónov, zo zváraných sietí KARI, priemer drôtu 6/6 mm, veľkosť oka 150x150 mm</t>
  </si>
  <si>
    <t xml:space="preserve"> 15/A 2</t>
  </si>
  <si>
    <t xml:space="preserve"> 952903112</t>
  </si>
  <si>
    <t>Vyčistenie objektov prd odovzdaním</t>
  </si>
  <si>
    <t xml:space="preserve"> 917762112</t>
  </si>
  <si>
    <t xml:space="preserve">Osadenie chodník. obrubníka betónového ležatého do lôžka z betónu prostého tr. C16/20 s bočnou oporou </t>
  </si>
  <si>
    <t>m</t>
  </si>
  <si>
    <t xml:space="preserve"> 917862112</t>
  </si>
  <si>
    <t>Osadenie chodník. obrub. betón. stojatého s bočnou oporou z betónu prostého tr. C 16/20 do lôžka</t>
  </si>
  <si>
    <t xml:space="preserve"> 918101112</t>
  </si>
  <si>
    <t>Lôžko pod obrub., krajníky alebo obruby z dlažob. kociek z betónu prostého tr. C 16/20</t>
  </si>
  <si>
    <t xml:space="preserve"> 919722111</t>
  </si>
  <si>
    <t>Dilatačné škáry rezané priečne v cementobetónovom kryte šírky do 5 mm - rezanie</t>
  </si>
  <si>
    <t xml:space="preserve"> 919722211</t>
  </si>
  <si>
    <t xml:space="preserve">Dilatačné škáry rezané priečne v cementobetónovom kryte šírky do 9 mm - zaliatie škár za studena </t>
  </si>
  <si>
    <t xml:space="preserve"> 919791211</t>
  </si>
  <si>
    <t>Ochranný vytvrdzujúci a ošetrujúci nástrek čerstvého betónu po úprave hladením</t>
  </si>
  <si>
    <t>221/C 1</t>
  </si>
  <si>
    <t xml:space="preserve"> 938909311</t>
  </si>
  <si>
    <t>Odstránenie blata, prachu alebo hlineného nánosu, z povrchu podkladu alebo krytu bet. alebo asfalt.</t>
  </si>
  <si>
    <t>S/S20</t>
  </si>
  <si>
    <t xml:space="preserve"> 2458250110</t>
  </si>
  <si>
    <t>Ochranný náter uzatváraci, čira akrylátová živica Sika Proseal, alebo ekvivalent balenie 15l</t>
  </si>
  <si>
    <t>l</t>
  </si>
  <si>
    <t xml:space="preserve"> 2463808100</t>
  </si>
  <si>
    <t>Pružný polyuretánový tmel do dilatačnej škary, balenie 12 kg</t>
  </si>
  <si>
    <t>ks</t>
  </si>
  <si>
    <t>S/S70</t>
  </si>
  <si>
    <t xml:space="preserve"> 5922903030</t>
  </si>
  <si>
    <t>Obrubník rovný 100/20/10 cm, sivá</t>
  </si>
  <si>
    <t>kus</t>
  </si>
  <si>
    <t xml:space="preserve"> 5922903060</t>
  </si>
  <si>
    <t>Obrubník cestný nábehový 100/25/15 cm, sivá</t>
  </si>
  <si>
    <t xml:space="preserve"> 998011031</t>
  </si>
  <si>
    <t>Presun hmôt pre budovy JKSO 801, 803,812,zvislá konštr.z blokov, výšky do 6 m</t>
  </si>
  <si>
    <t xml:space="preserve">Dátum: </t>
  </si>
  <si>
    <t xml:space="preserve">Spracoval: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</si>
</sst>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2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164" fontId="1" fillId="0" borderId="8" xfId="0" applyNumberFormat="1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164" fontId="1" fillId="0" borderId="27" xfId="0" applyNumberFormat="1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6" fillId="0" borderId="14" xfId="0" applyFont="1" applyFill="1" applyBorder="1"/>
    <xf numFmtId="0" fontId="5" fillId="0" borderId="9" xfId="0" applyFont="1" applyFill="1" applyBorder="1"/>
    <xf numFmtId="0" fontId="5" fillId="0" borderId="6" xfId="0" applyFont="1" applyFill="1" applyBorder="1"/>
    <xf numFmtId="0" fontId="5" fillId="0" borderId="15" xfId="0" applyFont="1" applyFill="1" applyBorder="1"/>
    <xf numFmtId="0" fontId="5" fillId="0" borderId="10" xfId="0" applyFont="1" applyFill="1" applyBorder="1"/>
    <xf numFmtId="0" fontId="5" fillId="0" borderId="7" xfId="0" applyFont="1" applyFill="1" applyBorder="1"/>
    <xf numFmtId="0" fontId="4" fillId="0" borderId="6" xfId="0" applyFont="1" applyFill="1" applyBorder="1"/>
    <xf numFmtId="0" fontId="4" fillId="0" borderId="20" xfId="0" applyFont="1" applyFill="1" applyBorder="1"/>
    <xf numFmtId="0" fontId="4" fillId="0" borderId="15" xfId="0" applyFont="1" applyFill="1" applyBorder="1"/>
    <xf numFmtId="0" fontId="4" fillId="0" borderId="7" xfId="0" applyFont="1" applyFill="1" applyBorder="1"/>
    <xf numFmtId="0" fontId="4" fillId="0" borderId="26" xfId="0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1" fillId="0" borderId="27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4" fillId="0" borderId="32" xfId="0" applyFont="1" applyFill="1" applyBorder="1"/>
    <xf numFmtId="0" fontId="4" fillId="0" borderId="34" xfId="0" applyFont="1" applyFill="1" applyBorder="1"/>
    <xf numFmtId="0" fontId="4" fillId="0" borderId="8" xfId="0" applyFont="1" applyFill="1" applyBorder="1"/>
    <xf numFmtId="0" fontId="3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3" xfId="0" applyFont="1" applyFill="1" applyBorder="1"/>
    <xf numFmtId="0" fontId="4" fillId="0" borderId="31" xfId="0" applyFont="1" applyFill="1" applyBorder="1"/>
    <xf numFmtId="0" fontId="4" fillId="0" borderId="10" xfId="0" applyFont="1" applyFill="1" applyBorder="1"/>
    <xf numFmtId="0" fontId="4" fillId="0" borderId="37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/>
    <xf numFmtId="0" fontId="4" fillId="0" borderId="46" xfId="0" applyFont="1" applyFill="1" applyBorder="1"/>
    <xf numFmtId="0" fontId="4" fillId="0" borderId="47" xfId="0" applyFont="1" applyFill="1" applyBorder="1"/>
    <xf numFmtId="0" fontId="1" fillId="0" borderId="47" xfId="0" applyFont="1" applyFill="1" applyBorder="1"/>
    <xf numFmtId="0" fontId="4" fillId="0" borderId="48" xfId="0" applyFont="1" applyFill="1" applyBorder="1"/>
    <xf numFmtId="164" fontId="1" fillId="0" borderId="49" xfId="0" applyNumberFormat="1" applyFont="1" applyFill="1" applyBorder="1"/>
    <xf numFmtId="164" fontId="4" fillId="0" borderId="44" xfId="0" applyNumberFormat="1" applyFont="1" applyFill="1" applyBorder="1"/>
    <xf numFmtId="164" fontId="4" fillId="0" borderId="45" xfId="0" applyNumberFormat="1" applyFont="1" applyFill="1" applyBorder="1"/>
    <xf numFmtId="164" fontId="4" fillId="0" borderId="46" xfId="0" applyNumberFormat="1" applyFont="1" applyFill="1" applyBorder="1"/>
    <xf numFmtId="164" fontId="4" fillId="0" borderId="47" xfId="0" applyNumberFormat="1" applyFont="1" applyFill="1" applyBorder="1"/>
    <xf numFmtId="164" fontId="1" fillId="0" borderId="48" xfId="0" applyNumberFormat="1" applyFont="1" applyFill="1" applyBorder="1"/>
    <xf numFmtId="164" fontId="4" fillId="0" borderId="0" xfId="0" applyNumberFormat="1" applyFont="1" applyFill="1" applyBorder="1"/>
    <xf numFmtId="164" fontId="4" fillId="0" borderId="50" xfId="0" applyNumberFormat="1" applyFont="1" applyFill="1" applyBorder="1"/>
    <xf numFmtId="0" fontId="1" fillId="0" borderId="51" xfId="0" applyFont="1" applyFill="1" applyBorder="1"/>
    <xf numFmtId="0" fontId="1" fillId="0" borderId="52" xfId="0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164" fontId="1" fillId="0" borderId="21" xfId="0" applyNumberFormat="1" applyFont="1" applyFill="1" applyBorder="1"/>
    <xf numFmtId="164" fontId="1" fillId="0" borderId="50" xfId="0" applyNumberFormat="1" applyFont="1" applyFill="1" applyBorder="1"/>
    <xf numFmtId="164" fontId="4" fillId="0" borderId="56" xfId="0" applyNumberFormat="1" applyFont="1" applyFill="1" applyBorder="1"/>
    <xf numFmtId="164" fontId="1" fillId="0" borderId="56" xfId="0" applyNumberFormat="1" applyFont="1" applyFill="1" applyBorder="1"/>
    <xf numFmtId="0" fontId="3" fillId="0" borderId="58" xfId="0" applyFont="1" applyFill="1" applyBorder="1" applyAlignment="1">
      <alignment horizontal="center"/>
    </xf>
    <xf numFmtId="0" fontId="4" fillId="0" borderId="59" xfId="0" applyFont="1" applyFill="1" applyBorder="1"/>
    <xf numFmtId="0" fontId="4" fillId="0" borderId="60" xfId="0" applyFont="1" applyFill="1" applyBorder="1"/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/>
    <xf numFmtId="164" fontId="4" fillId="0" borderId="62" xfId="0" applyNumberFormat="1" applyFont="1" applyFill="1" applyBorder="1"/>
    <xf numFmtId="164" fontId="4" fillId="0" borderId="63" xfId="0" applyNumberFormat="1" applyFont="1" applyFill="1" applyBorder="1"/>
    <xf numFmtId="164" fontId="1" fillId="0" borderId="65" xfId="0" applyNumberFormat="1" applyFont="1" applyFill="1" applyBorder="1"/>
    <xf numFmtId="164" fontId="3" fillId="0" borderId="66" xfId="0" applyNumberFormat="1" applyFont="1" applyFill="1" applyBorder="1"/>
    <xf numFmtId="164" fontId="1" fillId="0" borderId="67" xfId="0" applyNumberFormat="1" applyFont="1" applyFill="1" applyBorder="1"/>
    <xf numFmtId="0" fontId="1" fillId="0" borderId="13" xfId="0" applyFont="1" applyFill="1" applyBorder="1"/>
    <xf numFmtId="0" fontId="1" fillId="0" borderId="68" xfId="0" applyFont="1" applyFill="1" applyBorder="1"/>
    <xf numFmtId="0" fontId="1" fillId="0" borderId="69" xfId="0" applyFont="1" applyFill="1" applyBorder="1"/>
    <xf numFmtId="0" fontId="4" fillId="0" borderId="9" xfId="0" applyFont="1" applyFill="1" applyBorder="1"/>
    <xf numFmtId="0" fontId="4" fillId="0" borderId="70" xfId="0" applyFont="1" applyFill="1" applyBorder="1"/>
    <xf numFmtId="164" fontId="4" fillId="0" borderId="71" xfId="0" applyNumberFormat="1" applyFont="1" applyFill="1" applyBorder="1"/>
    <xf numFmtId="164" fontId="3" fillId="0" borderId="72" xfId="0" applyNumberFormat="1" applyFont="1" applyFill="1" applyBorder="1"/>
    <xf numFmtId="164" fontId="3" fillId="0" borderId="73" xfId="0" applyNumberFormat="1" applyFont="1" applyFill="1" applyBorder="1"/>
    <xf numFmtId="0" fontId="3" fillId="0" borderId="7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4" fillId="0" borderId="71" xfId="0" applyFont="1" applyFill="1" applyBorder="1"/>
    <xf numFmtId="0" fontId="4" fillId="0" borderId="0" xfId="0" applyFont="1" applyFill="1" applyBorder="1"/>
    <xf numFmtId="0" fontId="4" fillId="0" borderId="50" xfId="0" applyFont="1" applyFill="1" applyBorder="1"/>
    <xf numFmtId="0" fontId="1" fillId="0" borderId="0" xfId="0" applyFont="1" applyFill="1" applyBorder="1"/>
    <xf numFmtId="164" fontId="5" fillId="0" borderId="64" xfId="0" applyNumberFormat="1" applyFont="1" applyFill="1" applyBorder="1"/>
    <xf numFmtId="164" fontId="5" fillId="0" borderId="75" xfId="0" applyNumberFormat="1" applyFont="1" applyFill="1" applyBorder="1"/>
    <xf numFmtId="164" fontId="5" fillId="0" borderId="76" xfId="0" applyNumberFormat="1" applyFont="1" applyFill="1" applyBorder="1"/>
    <xf numFmtId="164" fontId="1" fillId="0" borderId="75" xfId="0" applyNumberFormat="1" applyFont="1" applyFill="1" applyBorder="1"/>
    <xf numFmtId="0" fontId="1" fillId="0" borderId="77" xfId="0" applyFont="1" applyFill="1" applyBorder="1"/>
    <xf numFmtId="164" fontId="4" fillId="0" borderId="78" xfId="0" applyNumberFormat="1" applyFont="1" applyFill="1" applyBorder="1"/>
    <xf numFmtId="0" fontId="1" fillId="0" borderId="79" xfId="0" applyFont="1" applyFill="1" applyBorder="1"/>
    <xf numFmtId="0" fontId="1" fillId="0" borderId="50" xfId="0" applyFont="1" applyFill="1" applyBorder="1"/>
    <xf numFmtId="164" fontId="4" fillId="0" borderId="75" xfId="0" applyNumberFormat="1" applyFont="1" applyFill="1" applyBorder="1"/>
    <xf numFmtId="164" fontId="4" fillId="0" borderId="76" xfId="0" applyNumberFormat="1" applyFont="1" applyFill="1" applyBorder="1"/>
    <xf numFmtId="164" fontId="1" fillId="0" borderId="76" xfId="0" applyNumberFormat="1" applyFont="1" applyFill="1" applyBorder="1"/>
    <xf numFmtId="0" fontId="1" fillId="0" borderId="56" xfId="0" applyFont="1" applyFill="1" applyBorder="1"/>
    <xf numFmtId="0" fontId="4" fillId="0" borderId="56" xfId="0" applyFont="1" applyFill="1" applyBorder="1"/>
    <xf numFmtId="0" fontId="1" fillId="0" borderId="80" xfId="0" applyFont="1" applyFill="1" applyBorder="1"/>
    <xf numFmtId="164" fontId="1" fillId="0" borderId="81" xfId="0" applyNumberFormat="1" applyFont="1" applyFill="1" applyBorder="1"/>
    <xf numFmtId="164" fontId="7" fillId="0" borderId="82" xfId="0" applyNumberFormat="1" applyFont="1" applyFill="1" applyBorder="1"/>
    <xf numFmtId="0" fontId="1" fillId="0" borderId="84" xfId="0" applyFont="1" applyFill="1" applyBorder="1"/>
    <xf numFmtId="0" fontId="1" fillId="0" borderId="85" xfId="0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55" xfId="0" applyFont="1" applyFill="1" applyBorder="1"/>
    <xf numFmtId="0" fontId="1" fillId="0" borderId="57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83" xfId="0" applyFont="1" applyFill="1" applyBorder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3" fillId="2" borderId="3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4" fillId="0" borderId="89" xfId="0" applyFont="1" applyBorder="1"/>
    <xf numFmtId="164" fontId="4" fillId="0" borderId="89" xfId="0" applyNumberFormat="1" applyFont="1" applyBorder="1"/>
    <xf numFmtId="165" fontId="4" fillId="0" borderId="89" xfId="0" applyNumberFormat="1" applyFont="1" applyBorder="1"/>
    <xf numFmtId="0" fontId="8" fillId="0" borderId="0" xfId="0" applyFont="1"/>
    <xf numFmtId="0" fontId="3" fillId="0" borderId="89" xfId="0" applyFont="1" applyBorder="1"/>
    <xf numFmtId="164" fontId="3" fillId="0" borderId="89" xfId="0" applyNumberFormat="1" applyFont="1" applyBorder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9" fillId="2" borderId="0" xfId="0" applyFont="1" applyFill="1"/>
    <xf numFmtId="0" fontId="9" fillId="0" borderId="0" xfId="0" applyFont="1"/>
    <xf numFmtId="166" fontId="1" fillId="0" borderId="0" xfId="0" applyNumberFormat="1" applyFont="1"/>
    <xf numFmtId="0" fontId="3" fillId="2" borderId="89" xfId="0" applyFont="1" applyFill="1" applyBorder="1"/>
    <xf numFmtId="49" fontId="4" fillId="0" borderId="89" xfId="0" applyNumberFormat="1" applyFont="1" applyBorder="1"/>
    <xf numFmtId="166" fontId="4" fillId="0" borderId="89" xfId="0" applyNumberFormat="1" applyFont="1" applyBorder="1"/>
    <xf numFmtId="166" fontId="4" fillId="0" borderId="0" xfId="0" applyNumberFormat="1" applyFont="1"/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66" fontId="0" fillId="0" borderId="0" xfId="0" applyNumberFormat="1"/>
    <xf numFmtId="166" fontId="3" fillId="0" borderId="0" xfId="0" applyNumberFormat="1" applyFont="1"/>
    <xf numFmtId="0" fontId="10" fillId="0" borderId="89" xfId="0" applyFont="1" applyBorder="1"/>
    <xf numFmtId="166" fontId="10" fillId="0" borderId="89" xfId="0" applyNumberFormat="1" applyFont="1" applyBorder="1"/>
    <xf numFmtId="164" fontId="10" fillId="0" borderId="89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workbookViewId="0">
      <selection activeCell="F5" sqref="F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6"/>
      <c r="C1" s="6"/>
      <c r="D1" s="6"/>
      <c r="E1" s="6"/>
      <c r="F1" s="7" t="s">
        <v>2</v>
      </c>
      <c r="G1" s="6"/>
      <c r="H1" s="6"/>
      <c r="I1" s="6"/>
      <c r="J1" s="6"/>
      <c r="W1">
        <v>30.126000000000001</v>
      </c>
    </row>
    <row r="2" spans="1:23" ht="18" customHeight="1" thickTop="1" x14ac:dyDescent="0.25">
      <c r="A2" s="5"/>
      <c r="B2" s="30" t="s">
        <v>3</v>
      </c>
      <c r="C2" s="31"/>
      <c r="D2" s="32"/>
      <c r="E2" s="32"/>
      <c r="F2" s="32"/>
      <c r="G2" s="36" t="s">
        <v>4</v>
      </c>
      <c r="H2" s="10"/>
      <c r="I2" s="21"/>
      <c r="J2" s="25"/>
    </row>
    <row r="3" spans="1:23" ht="18" customHeight="1" x14ac:dyDescent="0.25">
      <c r="A3" s="5"/>
      <c r="B3" s="33" t="s">
        <v>5</v>
      </c>
      <c r="C3" s="34"/>
      <c r="D3" s="35"/>
      <c r="E3" s="35"/>
      <c r="F3" s="35"/>
      <c r="G3" s="11"/>
      <c r="H3" s="11"/>
      <c r="I3" s="22"/>
      <c r="J3" s="26"/>
    </row>
    <row r="4" spans="1:23" ht="18" customHeight="1" x14ac:dyDescent="0.25">
      <c r="A4" s="5"/>
      <c r="B4" s="17"/>
      <c r="C4" s="14"/>
      <c r="D4" s="11"/>
      <c r="E4" s="11"/>
      <c r="F4" s="11"/>
      <c r="G4" s="11"/>
      <c r="H4" s="11"/>
      <c r="I4" s="37" t="s">
        <v>6</v>
      </c>
      <c r="J4" s="26"/>
    </row>
    <row r="5" spans="1:23" ht="18" customHeight="1" thickBot="1" x14ac:dyDescent="0.3">
      <c r="A5" s="5"/>
      <c r="B5" s="38" t="s">
        <v>7</v>
      </c>
      <c r="C5" s="14"/>
      <c r="D5" s="11"/>
      <c r="E5" s="11"/>
      <c r="F5" s="39" t="s">
        <v>153</v>
      </c>
      <c r="G5" s="11"/>
      <c r="H5" s="11"/>
      <c r="I5" s="37" t="s">
        <v>8</v>
      </c>
      <c r="J5" s="40"/>
    </row>
    <row r="6" spans="1:23" ht="18" customHeight="1" thickTop="1" x14ac:dyDescent="0.25">
      <c r="A6" s="5"/>
      <c r="B6" s="49" t="s">
        <v>9</v>
      </c>
      <c r="C6" s="45"/>
      <c r="D6" s="46"/>
      <c r="E6" s="46"/>
      <c r="F6" s="46"/>
      <c r="G6" s="50" t="s">
        <v>10</v>
      </c>
      <c r="H6" s="46"/>
      <c r="I6" s="47"/>
      <c r="J6" s="48"/>
    </row>
    <row r="7" spans="1:23" ht="18" customHeight="1" x14ac:dyDescent="0.25">
      <c r="A7" s="5"/>
      <c r="B7" s="41"/>
      <c r="C7" s="42"/>
      <c r="D7" s="12"/>
      <c r="E7" s="12"/>
      <c r="F7" s="12"/>
      <c r="G7" s="51" t="s">
        <v>11</v>
      </c>
      <c r="H7" s="12"/>
      <c r="I7" s="23"/>
      <c r="J7" s="43"/>
    </row>
    <row r="8" spans="1:23" ht="18" customHeight="1" x14ac:dyDescent="0.25">
      <c r="A8" s="5"/>
      <c r="B8" s="38" t="s">
        <v>12</v>
      </c>
      <c r="C8" s="14"/>
      <c r="D8" s="11"/>
      <c r="E8" s="11"/>
      <c r="F8" s="11"/>
      <c r="G8" s="39" t="s">
        <v>10</v>
      </c>
      <c r="H8" s="11"/>
      <c r="I8" s="22"/>
      <c r="J8" s="26"/>
    </row>
    <row r="9" spans="1:23" ht="18" customHeight="1" x14ac:dyDescent="0.25">
      <c r="A9" s="5"/>
      <c r="B9" s="17"/>
      <c r="C9" s="14"/>
      <c r="D9" s="11"/>
      <c r="E9" s="11"/>
      <c r="F9" s="11"/>
      <c r="G9" s="39" t="s">
        <v>11</v>
      </c>
      <c r="H9" s="11"/>
      <c r="I9" s="22"/>
      <c r="J9" s="26"/>
    </row>
    <row r="10" spans="1:23" ht="18" customHeight="1" x14ac:dyDescent="0.25">
      <c r="A10" s="5"/>
      <c r="B10" s="38" t="s">
        <v>13</v>
      </c>
      <c r="C10" s="14"/>
      <c r="D10" s="11"/>
      <c r="E10" s="11"/>
      <c r="F10" s="11"/>
      <c r="G10" s="39" t="s">
        <v>10</v>
      </c>
      <c r="H10" s="11"/>
      <c r="I10" s="22"/>
      <c r="J10" s="26"/>
    </row>
    <row r="11" spans="1:23" ht="18" customHeight="1" thickBot="1" x14ac:dyDescent="0.3">
      <c r="A11" s="5"/>
      <c r="B11" s="17"/>
      <c r="C11" s="14"/>
      <c r="D11" s="11"/>
      <c r="E11" s="11"/>
      <c r="F11" s="11"/>
      <c r="G11" s="39" t="s">
        <v>11</v>
      </c>
      <c r="H11" s="11"/>
      <c r="I11" s="22"/>
      <c r="J11" s="26"/>
    </row>
    <row r="12" spans="1:23" ht="18" customHeight="1" thickTop="1" x14ac:dyDescent="0.25">
      <c r="A12" s="5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5"/>
      <c r="B13" s="41"/>
      <c r="C13" s="42"/>
      <c r="D13" s="12"/>
      <c r="E13" s="12"/>
      <c r="F13" s="12"/>
      <c r="G13" s="12"/>
      <c r="H13" s="12"/>
      <c r="I13" s="23"/>
      <c r="J13" s="43"/>
    </row>
    <row r="14" spans="1:23" ht="18" customHeight="1" thickBot="1" x14ac:dyDescent="0.3">
      <c r="A14" s="5"/>
      <c r="B14" s="17"/>
      <c r="C14" s="14"/>
      <c r="D14" s="11"/>
      <c r="E14" s="11"/>
      <c r="F14" s="11"/>
      <c r="G14" s="11"/>
      <c r="H14" s="11"/>
      <c r="I14" s="22"/>
      <c r="J14" s="26"/>
    </row>
    <row r="15" spans="1:23" ht="18" customHeight="1" thickTop="1" x14ac:dyDescent="0.25">
      <c r="A15" s="5"/>
      <c r="B15" s="83" t="s">
        <v>14</v>
      </c>
      <c r="C15" s="84" t="s">
        <v>0</v>
      </c>
      <c r="D15" s="84" t="s">
        <v>41</v>
      </c>
      <c r="E15" s="85" t="s">
        <v>42</v>
      </c>
      <c r="F15" s="97" t="s">
        <v>43</v>
      </c>
      <c r="G15" s="52" t="s">
        <v>19</v>
      </c>
      <c r="H15" s="55" t="s">
        <v>20</v>
      </c>
      <c r="I15" s="21"/>
      <c r="J15" s="48"/>
    </row>
    <row r="16" spans="1:23" ht="18" customHeight="1" x14ac:dyDescent="0.25">
      <c r="A16" s="5"/>
      <c r="B16" s="86">
        <v>1</v>
      </c>
      <c r="C16" s="87" t="s">
        <v>15</v>
      </c>
      <c r="D16" s="88">
        <v>0</v>
      </c>
      <c r="E16" s="89">
        <v>0</v>
      </c>
      <c r="F16" s="98">
        <v>0</v>
      </c>
      <c r="G16" s="53">
        <v>6</v>
      </c>
      <c r="H16" s="107" t="s">
        <v>21</v>
      </c>
      <c r="I16" s="121"/>
      <c r="J16" s="118">
        <v>0</v>
      </c>
    </row>
    <row r="17" spans="1:26" ht="18" customHeight="1" x14ac:dyDescent="0.25">
      <c r="A17" s="5"/>
      <c r="B17" s="60">
        <v>2</v>
      </c>
      <c r="C17" s="63" t="s">
        <v>16</v>
      </c>
      <c r="D17" s="70"/>
      <c r="E17" s="68"/>
      <c r="F17" s="73"/>
      <c r="G17" s="54">
        <v>7</v>
      </c>
      <c r="H17" s="108" t="s">
        <v>22</v>
      </c>
      <c r="I17" s="121"/>
      <c r="J17" s="119">
        <f>'SO 3982'!Z63</f>
        <v>0</v>
      </c>
    </row>
    <row r="18" spans="1:26" ht="18" customHeight="1" x14ac:dyDescent="0.25">
      <c r="A18" s="5"/>
      <c r="B18" s="61">
        <v>3</v>
      </c>
      <c r="C18" s="64" t="s">
        <v>17</v>
      </c>
      <c r="D18" s="71"/>
      <c r="E18" s="69"/>
      <c r="F18" s="74"/>
      <c r="G18" s="54">
        <v>8</v>
      </c>
      <c r="H18" s="108" t="s">
        <v>23</v>
      </c>
      <c r="I18" s="121"/>
      <c r="J18" s="119">
        <v>0</v>
      </c>
    </row>
    <row r="19" spans="1:26" ht="18" customHeight="1" x14ac:dyDescent="0.25">
      <c r="A19" s="5"/>
      <c r="B19" s="61">
        <v>4</v>
      </c>
      <c r="C19" s="65"/>
      <c r="D19" s="71"/>
      <c r="E19" s="69"/>
      <c r="F19" s="74"/>
      <c r="G19" s="54">
        <v>9</v>
      </c>
      <c r="H19" s="117"/>
      <c r="I19" s="121"/>
      <c r="J19" s="120"/>
    </row>
    <row r="20" spans="1:26" ht="18" customHeight="1" thickBot="1" x14ac:dyDescent="0.3">
      <c r="A20" s="5"/>
      <c r="B20" s="61">
        <v>5</v>
      </c>
      <c r="C20" s="66" t="s">
        <v>18</v>
      </c>
      <c r="D20" s="72"/>
      <c r="E20" s="92"/>
      <c r="F20" s="99">
        <v>0</v>
      </c>
      <c r="G20" s="54">
        <v>10</v>
      </c>
      <c r="H20" s="108" t="s">
        <v>18</v>
      </c>
      <c r="I20" s="123"/>
      <c r="J20" s="91">
        <f>SUM(J16:J19)</f>
        <v>0</v>
      </c>
    </row>
    <row r="21" spans="1:26" ht="18" customHeight="1" thickTop="1" x14ac:dyDescent="0.25">
      <c r="A21" s="5"/>
      <c r="B21" s="58" t="s">
        <v>31</v>
      </c>
      <c r="C21" s="62" t="s">
        <v>1</v>
      </c>
      <c r="D21" s="67"/>
      <c r="E21" s="13"/>
      <c r="F21" s="90"/>
      <c r="G21" s="58" t="s">
        <v>37</v>
      </c>
      <c r="H21" s="55" t="s">
        <v>1</v>
      </c>
      <c r="I21" s="23"/>
      <c r="J21" s="124"/>
    </row>
    <row r="22" spans="1:26" ht="18" customHeight="1" x14ac:dyDescent="0.25">
      <c r="A22" s="5"/>
      <c r="B22" s="53">
        <v>11</v>
      </c>
      <c r="C22" s="56" t="s">
        <v>32</v>
      </c>
      <c r="D22" s="79"/>
      <c r="E22" s="81" t="s">
        <v>35</v>
      </c>
      <c r="F22" s="73">
        <f>((F16*U22*0)+(F17*V22*0)+(F18*W22*0))/100</f>
        <v>0</v>
      </c>
      <c r="G22" s="53">
        <v>16</v>
      </c>
      <c r="H22" s="107" t="s">
        <v>38</v>
      </c>
      <c r="I22" s="122" t="s">
        <v>35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5"/>
      <c r="B23" s="54">
        <v>12</v>
      </c>
      <c r="C23" s="57" t="s">
        <v>33</v>
      </c>
      <c r="D23" s="59"/>
      <c r="E23" s="81" t="s">
        <v>36</v>
      </c>
      <c r="F23" s="74">
        <f>((F16*U23*0)+(F17*V23*0)+(F18*W23*0))/100</f>
        <v>0</v>
      </c>
      <c r="G23" s="54">
        <v>17</v>
      </c>
      <c r="H23" s="108" t="s">
        <v>39</v>
      </c>
      <c r="I23" s="122" t="s">
        <v>35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5"/>
      <c r="B24" s="54">
        <v>13</v>
      </c>
      <c r="C24" s="57" t="s">
        <v>34</v>
      </c>
      <c r="D24" s="59"/>
      <c r="E24" s="81" t="s">
        <v>35</v>
      </c>
      <c r="F24" s="74">
        <f>((F16*U24*0)+(F17*V24*0)+(F18*W24*0))/100</f>
        <v>0</v>
      </c>
      <c r="G24" s="54">
        <v>18</v>
      </c>
      <c r="H24" s="108" t="s">
        <v>40</v>
      </c>
      <c r="I24" s="122" t="s">
        <v>36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5"/>
      <c r="B25" s="54">
        <v>14</v>
      </c>
      <c r="C25" s="14"/>
      <c r="D25" s="59"/>
      <c r="E25" s="82"/>
      <c r="F25" s="80"/>
      <c r="G25" s="54">
        <v>19</v>
      </c>
      <c r="H25" s="117"/>
      <c r="I25" s="121"/>
      <c r="J25" s="120"/>
    </row>
    <row r="26" spans="1:26" ht="18" customHeight="1" thickBot="1" x14ac:dyDescent="0.3">
      <c r="A26" s="5"/>
      <c r="B26" s="54">
        <v>15</v>
      </c>
      <c r="C26" s="57"/>
      <c r="D26" s="59"/>
      <c r="E26" s="59"/>
      <c r="F26" s="100"/>
      <c r="G26" s="54">
        <v>20</v>
      </c>
      <c r="H26" s="108" t="s">
        <v>18</v>
      </c>
      <c r="I26" s="123"/>
      <c r="J26" s="91">
        <f>SUM(J22:J25)+SUM(F22:F25)</f>
        <v>0</v>
      </c>
    </row>
    <row r="27" spans="1:26" ht="18" customHeight="1" thickTop="1" x14ac:dyDescent="0.25">
      <c r="A27" s="5"/>
      <c r="B27" s="93"/>
      <c r="C27" s="135" t="s">
        <v>46</v>
      </c>
      <c r="D27" s="128"/>
      <c r="E27" s="94"/>
      <c r="F27" s="24"/>
      <c r="G27" s="101" t="s">
        <v>24</v>
      </c>
      <c r="H27" s="96" t="s">
        <v>25</v>
      </c>
      <c r="I27" s="23"/>
      <c r="J27" s="27"/>
    </row>
    <row r="28" spans="1:26" ht="18" customHeight="1" x14ac:dyDescent="0.25">
      <c r="A28" s="5"/>
      <c r="B28" s="20"/>
      <c r="C28" s="126"/>
      <c r="D28" s="129"/>
      <c r="E28" s="16"/>
      <c r="F28" s="5"/>
      <c r="G28" s="102">
        <v>21</v>
      </c>
      <c r="H28" s="106" t="s">
        <v>26</v>
      </c>
      <c r="I28" s="114"/>
      <c r="J28" s="110">
        <v>0</v>
      </c>
    </row>
    <row r="29" spans="1:26" ht="18" customHeight="1" x14ac:dyDescent="0.25">
      <c r="A29" s="5"/>
      <c r="B29" s="75"/>
      <c r="C29" s="127"/>
      <c r="D29" s="130"/>
      <c r="E29" s="16"/>
      <c r="F29" s="5"/>
      <c r="G29" s="53">
        <v>22</v>
      </c>
      <c r="H29" s="107" t="s">
        <v>27</v>
      </c>
      <c r="I29" s="115">
        <f>J28-SUM('SO 3982'!K9:'SO 3982'!K62)</f>
        <v>0</v>
      </c>
      <c r="J29" s="111">
        <f>ROUND(((ROUND(I29,2)*20)*1/100),2)</f>
        <v>0</v>
      </c>
    </row>
    <row r="30" spans="1:26" ht="18" customHeight="1" x14ac:dyDescent="0.25">
      <c r="A30" s="5"/>
      <c r="B30" s="17"/>
      <c r="C30" s="117"/>
      <c r="D30" s="121"/>
      <c r="E30" s="16"/>
      <c r="F30" s="5"/>
      <c r="G30" s="54">
        <v>23</v>
      </c>
      <c r="H30" s="108" t="s">
        <v>28</v>
      </c>
      <c r="I30" s="81">
        <f>SUM('SO 3982'!K9:'SO 3982'!K62)</f>
        <v>0</v>
      </c>
      <c r="J30" s="112">
        <f>ROUND(((ROUND(I30,2)*0)/100),2)</f>
        <v>0</v>
      </c>
    </row>
    <row r="31" spans="1:26" ht="18" customHeight="1" x14ac:dyDescent="0.25">
      <c r="A31" s="5"/>
      <c r="B31" s="18"/>
      <c r="C31" s="131"/>
      <c r="D31" s="132"/>
      <c r="E31" s="16"/>
      <c r="F31" s="5"/>
      <c r="G31" s="102">
        <v>24</v>
      </c>
      <c r="H31" s="106" t="s">
        <v>29</v>
      </c>
      <c r="I31" s="105"/>
      <c r="J31" s="125">
        <v>0</v>
      </c>
    </row>
    <row r="32" spans="1:26" ht="18" customHeight="1" thickBot="1" x14ac:dyDescent="0.3">
      <c r="A32" s="5"/>
      <c r="B32" s="41"/>
      <c r="C32" s="109"/>
      <c r="D32" s="116"/>
      <c r="E32" s="76"/>
      <c r="F32" s="77"/>
      <c r="G32" s="53" t="s">
        <v>30</v>
      </c>
      <c r="H32" s="109"/>
      <c r="I32" s="116"/>
      <c r="J32" s="113"/>
    </row>
    <row r="33" spans="1:10" ht="18" customHeight="1" thickTop="1" x14ac:dyDescent="0.25">
      <c r="A33" s="5"/>
      <c r="B33" s="93"/>
      <c r="C33" s="94"/>
      <c r="D33" s="133" t="s">
        <v>44</v>
      </c>
      <c r="E33" s="9"/>
      <c r="F33" s="95"/>
      <c r="G33" s="103">
        <v>26</v>
      </c>
      <c r="H33" s="134" t="s">
        <v>45</v>
      </c>
      <c r="I33" s="24"/>
      <c r="J33" s="104"/>
    </row>
    <row r="34" spans="1:10" ht="18" customHeight="1" x14ac:dyDescent="0.25">
      <c r="A34" s="5"/>
      <c r="B34" s="19"/>
      <c r="C34" s="15"/>
      <c r="D34" s="8"/>
      <c r="E34" s="8"/>
      <c r="F34" s="8"/>
      <c r="G34" s="8"/>
      <c r="H34" s="8"/>
      <c r="I34" s="24"/>
      <c r="J34" s="28"/>
    </row>
    <row r="35" spans="1:10" ht="18" customHeight="1" x14ac:dyDescent="0.25">
      <c r="A35" s="5"/>
      <c r="B35" s="20"/>
      <c r="C35" s="16"/>
      <c r="D35" s="3"/>
      <c r="E35" s="3"/>
      <c r="F35" s="3"/>
      <c r="G35" s="3"/>
      <c r="H35" s="3"/>
      <c r="I35" s="5"/>
      <c r="J35" s="29"/>
    </row>
    <row r="36" spans="1:10" ht="18" customHeight="1" x14ac:dyDescent="0.25">
      <c r="A36" s="5"/>
      <c r="B36" s="20"/>
      <c r="C36" s="16"/>
      <c r="D36" s="3"/>
      <c r="E36" s="3"/>
      <c r="F36" s="3"/>
      <c r="G36" s="3"/>
      <c r="H36" s="3"/>
      <c r="I36" s="5"/>
      <c r="J36" s="29"/>
    </row>
    <row r="37" spans="1:10" ht="18" customHeight="1" x14ac:dyDescent="0.25">
      <c r="A37" s="5"/>
      <c r="B37" s="20"/>
      <c r="C37" s="16"/>
      <c r="D37" s="3"/>
      <c r="E37" s="3"/>
      <c r="F37" s="3"/>
      <c r="G37" s="3"/>
      <c r="H37" s="3"/>
      <c r="I37" s="5"/>
      <c r="J37" s="29"/>
    </row>
    <row r="38" spans="1:10" ht="18" customHeight="1" x14ac:dyDescent="0.25">
      <c r="A38" s="5"/>
      <c r="B38" s="20"/>
      <c r="C38" s="16"/>
      <c r="D38" s="3"/>
      <c r="E38" s="3"/>
      <c r="F38" s="3"/>
      <c r="G38" s="3"/>
      <c r="H38" s="3"/>
      <c r="I38" s="5"/>
      <c r="J38" s="29"/>
    </row>
    <row r="39" spans="1:10" ht="18" customHeight="1" x14ac:dyDescent="0.25">
      <c r="A39" s="5"/>
      <c r="B39" s="20"/>
      <c r="C39" s="16"/>
      <c r="D39" s="3"/>
      <c r="E39" s="3"/>
      <c r="F39" s="3"/>
      <c r="G39" s="3"/>
      <c r="H39" s="3"/>
      <c r="I39" s="5"/>
      <c r="J39" s="29"/>
    </row>
    <row r="40" spans="1:10" ht="18" customHeight="1" thickBot="1" x14ac:dyDescent="0.3">
      <c r="A40" s="5"/>
      <c r="B40" s="75"/>
      <c r="C40" s="76"/>
      <c r="D40" s="6"/>
      <c r="E40" s="6"/>
      <c r="F40" s="6"/>
      <c r="G40" s="6"/>
      <c r="H40" s="6"/>
      <c r="I40" s="77"/>
      <c r="J40" s="78"/>
    </row>
    <row r="41" spans="1:10" ht="15.75" thickTop="1" x14ac:dyDescent="0.25">
      <c r="A41" s="5"/>
      <c r="B41" s="9"/>
      <c r="C41" s="9"/>
      <c r="D41" s="9"/>
      <c r="E41" s="9"/>
      <c r="F41" s="9"/>
      <c r="G41" s="9"/>
      <c r="H41" s="9"/>
      <c r="I41" s="9"/>
      <c r="J41" s="9"/>
    </row>
  </sheetData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tabSelected="1" workbookViewId="0">
      <selection activeCell="A7" sqref="A7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37" t="s">
        <v>9</v>
      </c>
      <c r="B1" s="136"/>
      <c r="C1" s="136"/>
      <c r="D1" s="137" t="s">
        <v>153</v>
      </c>
      <c r="E1" s="136"/>
      <c r="F1" s="136"/>
      <c r="W1">
        <v>30.126000000000001</v>
      </c>
    </row>
    <row r="2" spans="1:26" x14ac:dyDescent="0.25">
      <c r="A2" s="137" t="s">
        <v>13</v>
      </c>
      <c r="B2" s="136"/>
      <c r="C2" s="136"/>
      <c r="D2" s="137" t="s">
        <v>6</v>
      </c>
      <c r="E2" s="136"/>
      <c r="F2" s="136"/>
    </row>
    <row r="3" spans="1:26" x14ac:dyDescent="0.25">
      <c r="A3" s="137" t="s">
        <v>12</v>
      </c>
      <c r="B3" s="136"/>
      <c r="C3" s="136"/>
      <c r="D3" s="137" t="s">
        <v>152</v>
      </c>
      <c r="E3" s="136"/>
      <c r="F3" s="136"/>
    </row>
    <row r="4" spans="1:26" x14ac:dyDescent="0.25">
      <c r="A4" s="137" t="s">
        <v>3</v>
      </c>
      <c r="B4" s="136"/>
      <c r="C4" s="136"/>
      <c r="D4" s="136"/>
      <c r="E4" s="136"/>
      <c r="F4" s="136"/>
    </row>
    <row r="5" spans="1:26" x14ac:dyDescent="0.25">
      <c r="A5" s="137" t="s">
        <v>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38" t="s">
        <v>50</v>
      </c>
      <c r="B8" s="136"/>
      <c r="C8" s="136"/>
      <c r="D8" s="136"/>
      <c r="E8" s="136"/>
      <c r="F8" s="136"/>
    </row>
    <row r="9" spans="1:26" x14ac:dyDescent="0.25">
      <c r="A9" s="139" t="s">
        <v>47</v>
      </c>
      <c r="B9" s="139" t="s">
        <v>41</v>
      </c>
      <c r="C9" s="139" t="s">
        <v>42</v>
      </c>
      <c r="D9" s="139" t="s">
        <v>18</v>
      </c>
      <c r="E9" s="139" t="s">
        <v>48</v>
      </c>
      <c r="F9" s="139" t="s">
        <v>49</v>
      </c>
    </row>
    <row r="10" spans="1:26" x14ac:dyDescent="0.25">
      <c r="A10" s="146" t="s">
        <v>51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52</v>
      </c>
      <c r="B11" s="149">
        <v>0</v>
      </c>
      <c r="C11" s="149">
        <v>0</v>
      </c>
      <c r="D11" s="149">
        <v>0</v>
      </c>
      <c r="E11" s="150">
        <f>'SO 3982'!P19</f>
        <v>0</v>
      </c>
      <c r="F11" s="150">
        <f>'SO 3982'!S19</f>
        <v>17.760000000000002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53</v>
      </c>
      <c r="B12" s="149">
        <v>0</v>
      </c>
      <c r="C12" s="149">
        <v>0</v>
      </c>
      <c r="D12" s="149">
        <v>0</v>
      </c>
      <c r="E12" s="150">
        <f>'SO 3982'!P24</f>
        <v>0.03</v>
      </c>
      <c r="F12" s="150">
        <f>'SO 3982'!S24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54</v>
      </c>
      <c r="B13" s="149">
        <v>0</v>
      </c>
      <c r="C13" s="149">
        <v>0</v>
      </c>
      <c r="D13" s="149">
        <v>0</v>
      </c>
      <c r="E13" s="150">
        <f>'SO 3982'!P33</f>
        <v>51.4</v>
      </c>
      <c r="F13" s="150">
        <f>'SO 3982'!S33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148" t="s">
        <v>55</v>
      </c>
      <c r="B14" s="149">
        <v>0</v>
      </c>
      <c r="C14" s="149">
        <v>0</v>
      </c>
      <c r="D14" s="149">
        <v>0</v>
      </c>
      <c r="E14" s="150">
        <f>'SO 3982'!P41</f>
        <v>8.91</v>
      </c>
      <c r="F14" s="150">
        <f>'SO 3982'!S41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48" t="s">
        <v>56</v>
      </c>
      <c r="B15" s="149">
        <v>0</v>
      </c>
      <c r="C15" s="149">
        <f>'SO 3982'!M56</f>
        <v>0</v>
      </c>
      <c r="D15" s="149">
        <f>'SO 3982'!I56</f>
        <v>0</v>
      </c>
      <c r="E15" s="150">
        <f>'SO 3982'!P56</f>
        <v>13.13</v>
      </c>
      <c r="F15" s="150">
        <f>'SO 3982'!S56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5">
      <c r="A16" s="148" t="s">
        <v>57</v>
      </c>
      <c r="B16" s="149">
        <f>'SO 3982'!L60</f>
        <v>0</v>
      </c>
      <c r="C16" s="149">
        <f>'SO 3982'!M60</f>
        <v>0</v>
      </c>
      <c r="D16" s="149">
        <f>'SO 3982'!I60</f>
        <v>0</v>
      </c>
      <c r="E16" s="150">
        <f>'SO 3982'!P60</f>
        <v>0</v>
      </c>
      <c r="F16" s="150">
        <f>'SO 3982'!S60</f>
        <v>0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2" t="s">
        <v>51</v>
      </c>
      <c r="B17" s="151">
        <v>0</v>
      </c>
      <c r="C17" s="151">
        <v>0</v>
      </c>
      <c r="D17" s="151">
        <f>'SO 3982'!I62</f>
        <v>0</v>
      </c>
      <c r="E17" s="152">
        <f>'SO 3982'!P62</f>
        <v>73.459999999999994</v>
      </c>
      <c r="F17" s="152">
        <f>'SO 3982'!S62</f>
        <v>17.760000000000002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"/>
      <c r="B18" s="141"/>
      <c r="C18" s="141"/>
      <c r="D18" s="141"/>
      <c r="E18" s="140"/>
      <c r="F18" s="140"/>
    </row>
    <row r="19" spans="1:26" x14ac:dyDescent="0.25">
      <c r="A19" s="2" t="s">
        <v>58</v>
      </c>
      <c r="B19" s="151">
        <v>0</v>
      </c>
      <c r="C19" s="151">
        <v>0</v>
      </c>
      <c r="D19" s="151">
        <f>'SO 3982'!I63</f>
        <v>0</v>
      </c>
      <c r="E19" s="152">
        <f>'SO 3982'!P63</f>
        <v>73.459999999999994</v>
      </c>
      <c r="F19" s="152">
        <f>'SO 3982'!S63</f>
        <v>17.760000000000002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"/>
      <c r="B20" s="141"/>
      <c r="C20" s="141"/>
      <c r="D20" s="141"/>
      <c r="E20" s="140"/>
      <c r="F20" s="140"/>
    </row>
    <row r="21" spans="1:26" x14ac:dyDescent="0.25">
      <c r="A21" s="1"/>
      <c r="B21" s="141"/>
      <c r="C21" s="141"/>
      <c r="D21" s="141"/>
      <c r="E21" s="140"/>
      <c r="F21" s="140"/>
    </row>
    <row r="22" spans="1:26" x14ac:dyDescent="0.25">
      <c r="A22" s="1"/>
      <c r="B22" s="141"/>
      <c r="C22" s="141"/>
      <c r="D22" s="141"/>
      <c r="E22" s="140"/>
      <c r="F22" s="140"/>
    </row>
    <row r="23" spans="1:26" x14ac:dyDescent="0.25">
      <c r="A23" s="1"/>
      <c r="B23" s="141"/>
      <c r="C23" s="141"/>
      <c r="D23" s="141"/>
      <c r="E23" s="140"/>
      <c r="F23" s="140"/>
    </row>
    <row r="24" spans="1:26" x14ac:dyDescent="0.25">
      <c r="A24" s="1"/>
      <c r="B24" s="141"/>
      <c r="C24" s="141"/>
      <c r="D24" s="141"/>
      <c r="E24" s="140"/>
      <c r="F24" s="140"/>
    </row>
    <row r="25" spans="1:26" x14ac:dyDescent="0.25">
      <c r="A25" s="1"/>
      <c r="B25" s="141"/>
      <c r="C25" s="141"/>
      <c r="D25" s="141"/>
      <c r="E25" s="140"/>
      <c r="F25" s="140"/>
    </row>
    <row r="26" spans="1:26" x14ac:dyDescent="0.25">
      <c r="A26" s="1"/>
      <c r="B26" s="141"/>
      <c r="C26" s="141"/>
      <c r="D26" s="141"/>
      <c r="E26" s="140"/>
      <c r="F26" s="140"/>
    </row>
    <row r="27" spans="1:26" x14ac:dyDescent="0.25">
      <c r="A27" s="1"/>
      <c r="B27" s="141"/>
      <c r="C27" s="141"/>
      <c r="D27" s="141"/>
      <c r="E27" s="140"/>
      <c r="F27" s="140"/>
    </row>
    <row r="28" spans="1:26" x14ac:dyDescent="0.25">
      <c r="A28" s="1"/>
      <c r="B28" s="141"/>
      <c r="C28" s="141"/>
      <c r="D28" s="141"/>
      <c r="E28" s="140"/>
      <c r="F28" s="140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3"/>
  <sheetViews>
    <sheetView topLeftCell="B1" workbookViewId="0">
      <pane ySplit="8" topLeftCell="A44" activePane="bottomLeft" state="frozen"/>
      <selection pane="bottomLeft" activeCell="G64" sqref="G64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9" width="11.7109375" customWidth="1"/>
    <col min="10" max="15" width="0" hidden="1" customWidth="1"/>
    <col min="16" max="16" width="8.85546875" bestFit="1" customWidth="1"/>
    <col min="17" max="18" width="0" hidden="1" customWidth="1"/>
    <col min="19" max="19" width="8.42578125" bestFit="1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4" t="s">
        <v>9</v>
      </c>
      <c r="C1" s="3"/>
      <c r="D1" s="3"/>
      <c r="E1" s="4" t="s">
        <v>153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4" t="s">
        <v>13</v>
      </c>
      <c r="C2" s="3"/>
      <c r="D2" s="3"/>
      <c r="E2" s="4" t="s">
        <v>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4" t="s">
        <v>12</v>
      </c>
      <c r="C3" s="3"/>
      <c r="D3" s="3"/>
      <c r="E3" s="4" t="s">
        <v>152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4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4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6"/>
      <c r="B7" s="7" t="s">
        <v>50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26" ht="15.75" x14ac:dyDescent="0.25">
      <c r="A8" s="156" t="s">
        <v>59</v>
      </c>
      <c r="B8" s="156" t="s">
        <v>60</v>
      </c>
      <c r="C8" s="156" t="s">
        <v>61</v>
      </c>
      <c r="D8" s="156" t="s">
        <v>62</v>
      </c>
      <c r="E8" s="156" t="s">
        <v>63</v>
      </c>
      <c r="F8" s="156" t="s">
        <v>64</v>
      </c>
      <c r="G8" s="156" t="s">
        <v>41</v>
      </c>
      <c r="H8" s="156" t="s">
        <v>42</v>
      </c>
      <c r="I8" s="156" t="s">
        <v>65</v>
      </c>
      <c r="J8" s="156"/>
      <c r="K8" s="156"/>
      <c r="L8" s="156"/>
      <c r="M8" s="156"/>
      <c r="N8" s="156"/>
      <c r="O8" s="156"/>
      <c r="P8" s="156" t="s">
        <v>66</v>
      </c>
      <c r="Q8" s="153"/>
      <c r="R8" s="153"/>
      <c r="S8" s="156" t="s">
        <v>67</v>
      </c>
      <c r="T8" s="154"/>
      <c r="U8" s="154"/>
      <c r="V8" s="154"/>
      <c r="W8" s="154"/>
      <c r="X8" s="154"/>
      <c r="Y8" s="154"/>
      <c r="Z8" s="154"/>
    </row>
    <row r="9" spans="1:26" x14ac:dyDescent="0.25">
      <c r="A9" s="142"/>
      <c r="B9" s="142"/>
      <c r="C9" s="157"/>
      <c r="D9" s="146" t="s">
        <v>51</v>
      </c>
      <c r="E9" s="142"/>
      <c r="F9" s="158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5"/>
      <c r="R9" s="145"/>
      <c r="S9" s="142"/>
      <c r="T9" s="145"/>
      <c r="U9" s="145"/>
      <c r="V9" s="145"/>
      <c r="W9" s="145"/>
      <c r="X9" s="145"/>
      <c r="Y9" s="145"/>
      <c r="Z9" s="145"/>
    </row>
    <row r="10" spans="1:26" x14ac:dyDescent="0.25">
      <c r="A10" s="148"/>
      <c r="B10" s="148"/>
      <c r="C10" s="148"/>
      <c r="D10" s="148" t="s">
        <v>52</v>
      </c>
      <c r="E10" s="148"/>
      <c r="F10" s="159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5"/>
      <c r="R10" s="145"/>
      <c r="S10" s="148"/>
      <c r="T10" s="145"/>
      <c r="U10" s="145"/>
      <c r="V10" s="145"/>
      <c r="W10" s="145"/>
      <c r="X10" s="145"/>
      <c r="Y10" s="145"/>
      <c r="Z10" s="145"/>
    </row>
    <row r="11" spans="1:26" ht="24.95" customHeight="1" x14ac:dyDescent="0.25">
      <c r="A11" s="163"/>
      <c r="B11" s="160" t="s">
        <v>68</v>
      </c>
      <c r="C11" s="164" t="s">
        <v>69</v>
      </c>
      <c r="D11" s="160" t="s">
        <v>70</v>
      </c>
      <c r="E11" s="160" t="s">
        <v>71</v>
      </c>
      <c r="F11" s="161">
        <v>7.104000000000001</v>
      </c>
      <c r="G11" s="162">
        <v>0</v>
      </c>
      <c r="H11" s="162">
        <v>0</v>
      </c>
      <c r="I11" s="162">
        <f t="shared" ref="I11:I18" si="0">ROUND(F11*(G11+H11),2)</f>
        <v>0</v>
      </c>
      <c r="J11" s="160">
        <f t="shared" ref="J11:J18" si="1">ROUND(F11*(N11),2)</f>
        <v>9.3800000000000008</v>
      </c>
      <c r="K11" s="1">
        <f t="shared" ref="K11:K18" si="2">ROUND(F11*(O11),2)</f>
        <v>0</v>
      </c>
      <c r="L11" s="1">
        <f t="shared" ref="L11:L18" si="3">ROUND(F11*(G11),2)</f>
        <v>0</v>
      </c>
      <c r="M11" s="1">
        <f t="shared" ref="M11:M18" si="4">ROUND(F11*(H11),2)</f>
        <v>0</v>
      </c>
      <c r="N11" s="1">
        <v>1.32</v>
      </c>
      <c r="O11" s="1"/>
      <c r="P11" s="159"/>
      <c r="Q11" s="165"/>
      <c r="R11" s="165"/>
      <c r="S11" s="159"/>
      <c r="Z11">
        <v>0</v>
      </c>
    </row>
    <row r="12" spans="1:26" ht="24.95" customHeight="1" x14ac:dyDescent="0.25">
      <c r="A12" s="163"/>
      <c r="B12" s="160" t="s">
        <v>68</v>
      </c>
      <c r="C12" s="164" t="s">
        <v>72</v>
      </c>
      <c r="D12" s="160" t="s">
        <v>73</v>
      </c>
      <c r="E12" s="160" t="s">
        <v>74</v>
      </c>
      <c r="F12" s="161">
        <v>17.760000000000002</v>
      </c>
      <c r="G12" s="162">
        <v>0</v>
      </c>
      <c r="H12" s="162">
        <v>0</v>
      </c>
      <c r="I12" s="162">
        <f t="shared" si="0"/>
        <v>0</v>
      </c>
      <c r="J12" s="160">
        <f t="shared" si="1"/>
        <v>36.76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2.0699999999999998</v>
      </c>
      <c r="O12" s="1"/>
      <c r="P12" s="159"/>
      <c r="Q12" s="165"/>
      <c r="R12" s="165"/>
      <c r="S12" s="159"/>
      <c r="Z12">
        <v>0</v>
      </c>
    </row>
    <row r="13" spans="1:26" ht="24.95" customHeight="1" x14ac:dyDescent="0.25">
      <c r="A13" s="163"/>
      <c r="B13" s="160" t="s">
        <v>68</v>
      </c>
      <c r="C13" s="164" t="s">
        <v>75</v>
      </c>
      <c r="D13" s="160" t="s">
        <v>76</v>
      </c>
      <c r="E13" s="160" t="s">
        <v>71</v>
      </c>
      <c r="F13" s="161">
        <v>17.760000000000002</v>
      </c>
      <c r="G13" s="162">
        <v>0</v>
      </c>
      <c r="H13" s="162">
        <v>0</v>
      </c>
      <c r="I13" s="162">
        <f t="shared" si="0"/>
        <v>0</v>
      </c>
      <c r="J13" s="160">
        <f t="shared" si="1"/>
        <v>70.86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3.99</v>
      </c>
      <c r="O13" s="1"/>
      <c r="P13" s="159"/>
      <c r="Q13" s="165"/>
      <c r="R13" s="165"/>
      <c r="S13" s="159"/>
      <c r="Z13">
        <v>0</v>
      </c>
    </row>
    <row r="14" spans="1:26" ht="24.95" customHeight="1" x14ac:dyDescent="0.25">
      <c r="A14" s="163"/>
      <c r="B14" s="160" t="s">
        <v>68</v>
      </c>
      <c r="C14" s="164" t="s">
        <v>77</v>
      </c>
      <c r="D14" s="160" t="s">
        <v>78</v>
      </c>
      <c r="E14" s="160" t="s">
        <v>71</v>
      </c>
      <c r="F14" s="161">
        <v>17.760000000000002</v>
      </c>
      <c r="G14" s="162">
        <v>0</v>
      </c>
      <c r="H14" s="162">
        <v>0</v>
      </c>
      <c r="I14" s="162">
        <f t="shared" si="0"/>
        <v>0</v>
      </c>
      <c r="J14" s="160">
        <f t="shared" si="1"/>
        <v>19.71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1.1100000000000001</v>
      </c>
      <c r="O14" s="1"/>
      <c r="P14" s="159"/>
      <c r="Q14" s="165"/>
      <c r="R14" s="165"/>
      <c r="S14" s="159"/>
      <c r="Z14">
        <v>0</v>
      </c>
    </row>
    <row r="15" spans="1:26" ht="24.95" customHeight="1" x14ac:dyDescent="0.25">
      <c r="A15" s="163"/>
      <c r="B15" s="160" t="s">
        <v>68</v>
      </c>
      <c r="C15" s="164" t="s">
        <v>79</v>
      </c>
      <c r="D15" s="160" t="s">
        <v>80</v>
      </c>
      <c r="E15" s="160" t="s">
        <v>81</v>
      </c>
      <c r="F15" s="161">
        <v>35.520000000000003</v>
      </c>
      <c r="G15" s="162">
        <v>0</v>
      </c>
      <c r="H15" s="162">
        <v>0</v>
      </c>
      <c r="I15" s="162">
        <f t="shared" si="0"/>
        <v>0</v>
      </c>
      <c r="J15" s="160">
        <f t="shared" si="1"/>
        <v>17.399999999999999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0.49</v>
      </c>
      <c r="O15" s="1"/>
      <c r="P15" s="159"/>
      <c r="Q15" s="165"/>
      <c r="R15" s="165"/>
      <c r="S15" s="159"/>
      <c r="Z15">
        <v>0</v>
      </c>
    </row>
    <row r="16" spans="1:26" ht="24.95" customHeight="1" x14ac:dyDescent="0.25">
      <c r="A16" s="163"/>
      <c r="B16" s="160" t="s">
        <v>68</v>
      </c>
      <c r="C16" s="164" t="s">
        <v>82</v>
      </c>
      <c r="D16" s="160" t="s">
        <v>83</v>
      </c>
      <c r="E16" s="160" t="s">
        <v>81</v>
      </c>
      <c r="F16" s="161">
        <v>35.520000000000003</v>
      </c>
      <c r="G16" s="162">
        <v>0</v>
      </c>
      <c r="H16" s="162">
        <v>0</v>
      </c>
      <c r="I16" s="162">
        <f t="shared" si="0"/>
        <v>0</v>
      </c>
      <c r="J16" s="160">
        <f t="shared" si="1"/>
        <v>47.24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1.33</v>
      </c>
      <c r="O16" s="1"/>
      <c r="P16" s="159"/>
      <c r="Q16" s="165"/>
      <c r="R16" s="165"/>
      <c r="S16" s="159"/>
      <c r="Z16">
        <v>0</v>
      </c>
    </row>
    <row r="17" spans="1:26" ht="24.95" customHeight="1" x14ac:dyDescent="0.25">
      <c r="A17" s="163"/>
      <c r="B17" s="160" t="s">
        <v>68</v>
      </c>
      <c r="C17" s="164" t="s">
        <v>84</v>
      </c>
      <c r="D17" s="160" t="s">
        <v>85</v>
      </c>
      <c r="E17" s="160" t="s">
        <v>81</v>
      </c>
      <c r="F17" s="161">
        <v>30</v>
      </c>
      <c r="G17" s="162">
        <v>0</v>
      </c>
      <c r="H17" s="162">
        <v>0</v>
      </c>
      <c r="I17" s="162">
        <f t="shared" si="0"/>
        <v>0</v>
      </c>
      <c r="J17" s="160">
        <f t="shared" si="1"/>
        <v>44.7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1.49</v>
      </c>
      <c r="O17" s="1"/>
      <c r="P17" s="159"/>
      <c r="Q17" s="165"/>
      <c r="R17" s="165"/>
      <c r="S17" s="159"/>
      <c r="Z17">
        <v>0</v>
      </c>
    </row>
    <row r="18" spans="1:26" ht="24.95" customHeight="1" x14ac:dyDescent="0.25">
      <c r="A18" s="163"/>
      <c r="B18" s="160" t="s">
        <v>86</v>
      </c>
      <c r="C18" s="164" t="s">
        <v>87</v>
      </c>
      <c r="D18" s="160" t="s">
        <v>88</v>
      </c>
      <c r="E18" s="160" t="s">
        <v>81</v>
      </c>
      <c r="F18" s="161">
        <v>35.520000000000003</v>
      </c>
      <c r="G18" s="162">
        <v>0</v>
      </c>
      <c r="H18" s="162">
        <v>0</v>
      </c>
      <c r="I18" s="162">
        <f t="shared" si="0"/>
        <v>0</v>
      </c>
      <c r="J18" s="160">
        <f t="shared" si="1"/>
        <v>199.62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5.62</v>
      </c>
      <c r="O18" s="1"/>
      <c r="P18" s="159"/>
      <c r="Q18" s="165"/>
      <c r="R18" s="165"/>
      <c r="S18" s="159">
        <f>ROUND(F18*(X18),3)</f>
        <v>17.760000000000002</v>
      </c>
      <c r="X18">
        <v>0.5</v>
      </c>
      <c r="Z18">
        <v>0</v>
      </c>
    </row>
    <row r="19" spans="1:26" x14ac:dyDescent="0.25">
      <c r="A19" s="148"/>
      <c r="B19" s="148"/>
      <c r="C19" s="148"/>
      <c r="D19" s="148" t="s">
        <v>52</v>
      </c>
      <c r="E19" s="148"/>
      <c r="F19" s="159"/>
      <c r="G19" s="151">
        <f>ROUND((SUM(L10:L18))/1,2)</f>
        <v>0</v>
      </c>
      <c r="H19" s="151">
        <f>ROUND((SUM(M10:M18))/1,2)</f>
        <v>0</v>
      </c>
      <c r="I19" s="151">
        <f>ROUND((SUM(I10:I18))/1,2)</f>
        <v>0</v>
      </c>
      <c r="J19" s="148"/>
      <c r="K19" s="148"/>
      <c r="L19" s="148">
        <f>ROUND((SUM(L10:L18))/1,2)</f>
        <v>0</v>
      </c>
      <c r="M19" s="148">
        <f>ROUND((SUM(M10:M18))/1,2)</f>
        <v>0</v>
      </c>
      <c r="N19" s="148"/>
      <c r="O19" s="148"/>
      <c r="P19" s="166">
        <f>ROUND((SUM(P10:P18))/1,2)</f>
        <v>0</v>
      </c>
      <c r="Q19" s="145"/>
      <c r="R19" s="145"/>
      <c r="S19" s="166">
        <f>ROUND((SUM(S10:S18))/1,2)</f>
        <v>17.760000000000002</v>
      </c>
      <c r="T19" s="145"/>
      <c r="U19" s="145"/>
      <c r="V19" s="145"/>
      <c r="W19" s="145"/>
      <c r="X19" s="145"/>
      <c r="Y19" s="145"/>
      <c r="Z19" s="145"/>
    </row>
    <row r="20" spans="1:26" x14ac:dyDescent="0.25">
      <c r="A20" s="1"/>
      <c r="B20" s="1"/>
      <c r="C20" s="1"/>
      <c r="D20" s="1"/>
      <c r="E20" s="1"/>
      <c r="F20" s="155"/>
      <c r="G20" s="141"/>
      <c r="H20" s="141"/>
      <c r="I20" s="141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48"/>
      <c r="B21" s="148"/>
      <c r="C21" s="148"/>
      <c r="D21" s="148" t="s">
        <v>53</v>
      </c>
      <c r="E21" s="148"/>
      <c r="F21" s="159"/>
      <c r="G21" s="149"/>
      <c r="H21" s="149"/>
      <c r="I21" s="149"/>
      <c r="J21" s="148"/>
      <c r="K21" s="148"/>
      <c r="L21" s="148"/>
      <c r="M21" s="148"/>
      <c r="N21" s="148"/>
      <c r="O21" s="148"/>
      <c r="P21" s="148"/>
      <c r="Q21" s="145"/>
      <c r="R21" s="145"/>
      <c r="S21" s="148"/>
      <c r="T21" s="145"/>
      <c r="U21" s="145"/>
      <c r="V21" s="145"/>
      <c r="W21" s="145"/>
      <c r="X21" s="145"/>
      <c r="Y21" s="145"/>
      <c r="Z21" s="145"/>
    </row>
    <row r="22" spans="1:26" ht="24.95" customHeight="1" x14ac:dyDescent="0.25">
      <c r="A22" s="163"/>
      <c r="B22" s="160" t="s">
        <v>89</v>
      </c>
      <c r="C22" s="164" t="s">
        <v>90</v>
      </c>
      <c r="D22" s="160" t="s">
        <v>91</v>
      </c>
      <c r="E22" s="160" t="s">
        <v>81</v>
      </c>
      <c r="F22" s="161">
        <v>35.520000000000003</v>
      </c>
      <c r="G22" s="162">
        <v>0</v>
      </c>
      <c r="H22" s="162">
        <v>0</v>
      </c>
      <c r="I22" s="162">
        <f>ROUND(F22*(G22+H22),2)</f>
        <v>0</v>
      </c>
      <c r="J22" s="160">
        <f>ROUND(F22*(N22),2)</f>
        <v>46.18</v>
      </c>
      <c r="K22" s="1">
        <f>ROUND(F22*(O22),2)</f>
        <v>0</v>
      </c>
      <c r="L22" s="1">
        <f>ROUND(F22*(G22),2)</f>
        <v>0</v>
      </c>
      <c r="M22" s="1">
        <f>ROUND(F22*(H22),2)</f>
        <v>0</v>
      </c>
      <c r="N22" s="1">
        <v>1.3</v>
      </c>
      <c r="O22" s="1"/>
      <c r="P22" s="159">
        <f>ROUND(F22*(R22),3)</f>
        <v>0.01</v>
      </c>
      <c r="Q22" s="165"/>
      <c r="R22" s="165">
        <v>2.7999999999999998E-4</v>
      </c>
      <c r="S22" s="159"/>
      <c r="Z22">
        <v>0</v>
      </c>
    </row>
    <row r="23" spans="1:26" ht="24.95" customHeight="1" x14ac:dyDescent="0.25">
      <c r="A23" s="163"/>
      <c r="B23" s="160" t="s">
        <v>92</v>
      </c>
      <c r="C23" s="164" t="s">
        <v>93</v>
      </c>
      <c r="D23" s="160" t="s">
        <v>94</v>
      </c>
      <c r="E23" s="160" t="s">
        <v>81</v>
      </c>
      <c r="F23" s="161">
        <v>42.624000000000002</v>
      </c>
      <c r="G23" s="162">
        <v>0</v>
      </c>
      <c r="H23" s="162">
        <v>0</v>
      </c>
      <c r="I23" s="162">
        <f>ROUND(F23*(G23+H23),2)</f>
        <v>0</v>
      </c>
      <c r="J23" s="160">
        <f>ROUND(F23*(N23),2)</f>
        <v>51.58</v>
      </c>
      <c r="K23" s="1">
        <f>ROUND(F23*(O23),2)</f>
        <v>0</v>
      </c>
      <c r="L23" s="1">
        <f>ROUND(F23*(G23),2)</f>
        <v>0</v>
      </c>
      <c r="M23" s="1">
        <f>ROUND(F23*(H23),2)</f>
        <v>0</v>
      </c>
      <c r="N23" s="1">
        <v>1.21</v>
      </c>
      <c r="O23" s="1"/>
      <c r="P23" s="159">
        <f>ROUND(F23*(R23),3)</f>
        <v>1.7000000000000001E-2</v>
      </c>
      <c r="Q23" s="165"/>
      <c r="R23" s="165">
        <v>4.0000000000000002E-4</v>
      </c>
      <c r="S23" s="159"/>
      <c r="Z23">
        <v>0</v>
      </c>
    </row>
    <row r="24" spans="1:26" x14ac:dyDescent="0.25">
      <c r="A24" s="148"/>
      <c r="B24" s="148"/>
      <c r="C24" s="148"/>
      <c r="D24" s="148" t="s">
        <v>53</v>
      </c>
      <c r="E24" s="148"/>
      <c r="F24" s="159"/>
      <c r="G24" s="151">
        <f>ROUND((SUM(L21:L23))/1,2)</f>
        <v>0</v>
      </c>
      <c r="H24" s="151">
        <f>ROUND((SUM(M21:M23))/1,2)</f>
        <v>0</v>
      </c>
      <c r="I24" s="151">
        <f>ROUND((SUM(I21:I23))/1,2)</f>
        <v>0</v>
      </c>
      <c r="J24" s="148"/>
      <c r="K24" s="148"/>
      <c r="L24" s="148">
        <f>ROUND((SUM(L21:L23))/1,2)</f>
        <v>0</v>
      </c>
      <c r="M24" s="148">
        <f>ROUND((SUM(M21:M23))/1,2)</f>
        <v>0</v>
      </c>
      <c r="N24" s="148"/>
      <c r="O24" s="148"/>
      <c r="P24" s="166">
        <f>ROUND((SUM(P21:P23))/1,2)</f>
        <v>0.03</v>
      </c>
      <c r="Q24" s="145"/>
      <c r="R24" s="145"/>
      <c r="S24" s="166">
        <f>ROUND((SUM(S21:S23))/1,2)</f>
        <v>0</v>
      </c>
      <c r="T24" s="145"/>
      <c r="U24" s="145"/>
      <c r="V24" s="145"/>
      <c r="W24" s="145"/>
      <c r="X24" s="145"/>
      <c r="Y24" s="145"/>
      <c r="Z24" s="145"/>
    </row>
    <row r="25" spans="1:26" x14ac:dyDescent="0.25">
      <c r="A25" s="1"/>
      <c r="B25" s="1"/>
      <c r="C25" s="1"/>
      <c r="D25" s="1"/>
      <c r="E25" s="1"/>
      <c r="F25" s="155"/>
      <c r="G25" s="141"/>
      <c r="H25" s="141"/>
      <c r="I25" s="141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8"/>
      <c r="B26" s="148"/>
      <c r="C26" s="148"/>
      <c r="D26" s="148" t="s">
        <v>54</v>
      </c>
      <c r="E26" s="148"/>
      <c r="F26" s="159"/>
      <c r="G26" s="149"/>
      <c r="H26" s="149"/>
      <c r="I26" s="149"/>
      <c r="J26" s="148"/>
      <c r="K26" s="148"/>
      <c r="L26" s="148"/>
      <c r="M26" s="148"/>
      <c r="N26" s="148"/>
      <c r="O26" s="148"/>
      <c r="P26" s="148"/>
      <c r="Q26" s="145"/>
      <c r="R26" s="145"/>
      <c r="S26" s="148"/>
      <c r="T26" s="145"/>
      <c r="U26" s="145"/>
      <c r="V26" s="145"/>
      <c r="W26" s="145"/>
      <c r="X26" s="145"/>
      <c r="Y26" s="145"/>
      <c r="Z26" s="145"/>
    </row>
    <row r="27" spans="1:26" ht="24.95" customHeight="1" x14ac:dyDescent="0.25">
      <c r="A27" s="163"/>
      <c r="B27" s="160" t="s">
        <v>95</v>
      </c>
      <c r="C27" s="164" t="s">
        <v>96</v>
      </c>
      <c r="D27" s="160" t="s">
        <v>97</v>
      </c>
      <c r="E27" s="160" t="s">
        <v>81</v>
      </c>
      <c r="F27" s="161">
        <v>30</v>
      </c>
      <c r="G27" s="162">
        <v>0</v>
      </c>
      <c r="H27" s="162">
        <v>0</v>
      </c>
      <c r="I27" s="162">
        <f t="shared" ref="I27:I32" si="5">ROUND(F27*(G27+H27),2)</f>
        <v>0</v>
      </c>
      <c r="J27" s="160">
        <f t="shared" ref="J27:J32" si="6">ROUND(F27*(N27),2)</f>
        <v>110.1</v>
      </c>
      <c r="K27" s="1">
        <f t="shared" ref="K27:K32" si="7">ROUND(F27*(O27),2)</f>
        <v>0</v>
      </c>
      <c r="L27" s="1">
        <f t="shared" ref="L27:L32" si="8">ROUND(F27*(G27),2)</f>
        <v>0</v>
      </c>
      <c r="M27" s="1">
        <f t="shared" ref="M27:M32" si="9">ROUND(F27*(H27),2)</f>
        <v>0</v>
      </c>
      <c r="N27" s="1">
        <v>3.67</v>
      </c>
      <c r="O27" s="1"/>
      <c r="P27" s="159">
        <f t="shared" ref="P27:P32" si="10">ROUND(F27*(R27),3)</f>
        <v>9.1080000000000005</v>
      </c>
      <c r="Q27" s="165"/>
      <c r="R27" s="165">
        <v>0.30360999999999999</v>
      </c>
      <c r="S27" s="159"/>
      <c r="Z27">
        <v>0</v>
      </c>
    </row>
    <row r="28" spans="1:26" ht="24.95" customHeight="1" x14ac:dyDescent="0.25">
      <c r="A28" s="163"/>
      <c r="B28" s="160" t="s">
        <v>95</v>
      </c>
      <c r="C28" s="164" t="s">
        <v>98</v>
      </c>
      <c r="D28" s="160" t="s">
        <v>99</v>
      </c>
      <c r="E28" s="160" t="s">
        <v>81</v>
      </c>
      <c r="F28" s="161">
        <v>7.03</v>
      </c>
      <c r="G28" s="162">
        <v>0</v>
      </c>
      <c r="H28" s="162">
        <v>0</v>
      </c>
      <c r="I28" s="162">
        <f t="shared" si="5"/>
        <v>0</v>
      </c>
      <c r="J28" s="160">
        <f t="shared" si="6"/>
        <v>35.29</v>
      </c>
      <c r="K28" s="1">
        <f t="shared" si="7"/>
        <v>0</v>
      </c>
      <c r="L28" s="1">
        <f t="shared" si="8"/>
        <v>0</v>
      </c>
      <c r="M28" s="1">
        <f t="shared" si="9"/>
        <v>0</v>
      </c>
      <c r="N28" s="1">
        <v>5.0199999999999996</v>
      </c>
      <c r="O28" s="1"/>
      <c r="P28" s="159">
        <f t="shared" si="10"/>
        <v>1.764</v>
      </c>
      <c r="Q28" s="165"/>
      <c r="R28" s="165">
        <v>0.25094</v>
      </c>
      <c r="S28" s="159"/>
      <c r="Z28">
        <v>0</v>
      </c>
    </row>
    <row r="29" spans="1:26" ht="24.95" customHeight="1" x14ac:dyDescent="0.25">
      <c r="A29" s="163"/>
      <c r="B29" s="160" t="s">
        <v>95</v>
      </c>
      <c r="C29" s="164" t="s">
        <v>100</v>
      </c>
      <c r="D29" s="160" t="s">
        <v>101</v>
      </c>
      <c r="E29" s="160" t="s">
        <v>81</v>
      </c>
      <c r="F29" s="161">
        <v>30</v>
      </c>
      <c r="G29" s="162">
        <v>0</v>
      </c>
      <c r="H29" s="162">
        <v>0</v>
      </c>
      <c r="I29" s="162">
        <f t="shared" si="5"/>
        <v>0</v>
      </c>
      <c r="J29" s="160">
        <f t="shared" si="6"/>
        <v>229.2</v>
      </c>
      <c r="K29" s="1">
        <f t="shared" si="7"/>
        <v>0</v>
      </c>
      <c r="L29" s="1">
        <f t="shared" si="8"/>
        <v>0</v>
      </c>
      <c r="M29" s="1">
        <f t="shared" si="9"/>
        <v>0</v>
      </c>
      <c r="N29" s="1">
        <v>7.64</v>
      </c>
      <c r="O29" s="1"/>
      <c r="P29" s="159">
        <f t="shared" si="10"/>
        <v>13.85</v>
      </c>
      <c r="Q29" s="165"/>
      <c r="R29" s="165">
        <v>0.46166000000000001</v>
      </c>
      <c r="S29" s="159"/>
      <c r="Z29">
        <v>0</v>
      </c>
    </row>
    <row r="30" spans="1:26" ht="24.95" customHeight="1" x14ac:dyDescent="0.25">
      <c r="A30" s="163"/>
      <c r="B30" s="160" t="s">
        <v>102</v>
      </c>
      <c r="C30" s="164" t="s">
        <v>103</v>
      </c>
      <c r="D30" s="160" t="s">
        <v>104</v>
      </c>
      <c r="E30" s="160" t="s">
        <v>105</v>
      </c>
      <c r="F30" s="161">
        <v>1.476</v>
      </c>
      <c r="G30" s="162">
        <v>0</v>
      </c>
      <c r="H30" s="162">
        <v>0</v>
      </c>
      <c r="I30" s="162">
        <f t="shared" si="5"/>
        <v>0</v>
      </c>
      <c r="J30" s="160">
        <f t="shared" si="6"/>
        <v>24.15</v>
      </c>
      <c r="K30" s="1">
        <f t="shared" si="7"/>
        <v>0</v>
      </c>
      <c r="L30" s="1">
        <f t="shared" si="8"/>
        <v>0</v>
      </c>
      <c r="M30" s="1">
        <f t="shared" si="9"/>
        <v>0</v>
      </c>
      <c r="N30" s="1">
        <v>16.36</v>
      </c>
      <c r="O30" s="1"/>
      <c r="P30" s="159">
        <f t="shared" si="10"/>
        <v>1.476</v>
      </c>
      <c r="Q30" s="165"/>
      <c r="R30" s="165">
        <v>1</v>
      </c>
      <c r="S30" s="159"/>
      <c r="Z30">
        <v>0</v>
      </c>
    </row>
    <row r="31" spans="1:26" ht="24.95" customHeight="1" x14ac:dyDescent="0.25">
      <c r="A31" s="163"/>
      <c r="B31" s="160" t="s">
        <v>102</v>
      </c>
      <c r="C31" s="164" t="s">
        <v>103</v>
      </c>
      <c r="D31" s="160" t="s">
        <v>104</v>
      </c>
      <c r="E31" s="160" t="s">
        <v>105</v>
      </c>
      <c r="F31" s="161">
        <v>15.75</v>
      </c>
      <c r="G31" s="162">
        <v>0</v>
      </c>
      <c r="H31" s="162">
        <v>0</v>
      </c>
      <c r="I31" s="162">
        <f t="shared" si="5"/>
        <v>0</v>
      </c>
      <c r="J31" s="160">
        <f t="shared" si="6"/>
        <v>257.67</v>
      </c>
      <c r="K31" s="1">
        <f t="shared" si="7"/>
        <v>0</v>
      </c>
      <c r="L31" s="1">
        <f t="shared" si="8"/>
        <v>0</v>
      </c>
      <c r="M31" s="1">
        <f t="shared" si="9"/>
        <v>0</v>
      </c>
      <c r="N31" s="1">
        <v>16.36</v>
      </c>
      <c r="O31" s="1"/>
      <c r="P31" s="159">
        <f t="shared" si="10"/>
        <v>15.75</v>
      </c>
      <c r="Q31" s="165"/>
      <c r="R31" s="165">
        <v>1</v>
      </c>
      <c r="S31" s="159"/>
      <c r="Z31">
        <v>0</v>
      </c>
    </row>
    <row r="32" spans="1:26" ht="24.95" customHeight="1" x14ac:dyDescent="0.25">
      <c r="A32" s="163"/>
      <c r="B32" s="160" t="s">
        <v>102</v>
      </c>
      <c r="C32" s="164" t="s">
        <v>103</v>
      </c>
      <c r="D32" s="160" t="s">
        <v>106</v>
      </c>
      <c r="E32" s="160" t="s">
        <v>105</v>
      </c>
      <c r="F32" s="161">
        <v>9.4499999999999993</v>
      </c>
      <c r="G32" s="162">
        <v>0</v>
      </c>
      <c r="H32" s="162">
        <v>0</v>
      </c>
      <c r="I32" s="162">
        <f t="shared" si="5"/>
        <v>0</v>
      </c>
      <c r="J32" s="160">
        <f t="shared" si="6"/>
        <v>154.6</v>
      </c>
      <c r="K32" s="1">
        <f t="shared" si="7"/>
        <v>0</v>
      </c>
      <c r="L32" s="1">
        <f t="shared" si="8"/>
        <v>0</v>
      </c>
      <c r="M32" s="1">
        <f t="shared" si="9"/>
        <v>0</v>
      </c>
      <c r="N32" s="1">
        <v>16.36</v>
      </c>
      <c r="O32" s="1"/>
      <c r="P32" s="159">
        <f t="shared" si="10"/>
        <v>9.4499999999999993</v>
      </c>
      <c r="Q32" s="165"/>
      <c r="R32" s="165">
        <v>1</v>
      </c>
      <c r="S32" s="159"/>
      <c r="Z32">
        <v>0</v>
      </c>
    </row>
    <row r="33" spans="1:26" x14ac:dyDescent="0.25">
      <c r="A33" s="148"/>
      <c r="B33" s="148"/>
      <c r="C33" s="148"/>
      <c r="D33" s="148" t="s">
        <v>54</v>
      </c>
      <c r="E33" s="148"/>
      <c r="F33" s="159"/>
      <c r="G33" s="151">
        <f>ROUND((SUM(L26:L32))/1,2)</f>
        <v>0</v>
      </c>
      <c r="H33" s="151">
        <f>ROUND((SUM(M26:M32))/1,2)</f>
        <v>0</v>
      </c>
      <c r="I33" s="151">
        <f>ROUND((SUM(I26:I32))/1,2)</f>
        <v>0</v>
      </c>
      <c r="J33" s="148"/>
      <c r="K33" s="148"/>
      <c r="L33" s="148">
        <f>ROUND((SUM(L26:L32))/1,2)</f>
        <v>0</v>
      </c>
      <c r="M33" s="148">
        <f>ROUND((SUM(M26:M32))/1,2)</f>
        <v>0</v>
      </c>
      <c r="N33" s="148"/>
      <c r="O33" s="148"/>
      <c r="P33" s="166">
        <f>ROUND((SUM(P26:P32))/1,2)</f>
        <v>51.4</v>
      </c>
      <c r="Q33" s="145"/>
      <c r="R33" s="145"/>
      <c r="S33" s="166">
        <f>ROUND((SUM(S26:S32))/1,2)</f>
        <v>0</v>
      </c>
      <c r="T33" s="145"/>
      <c r="U33" s="145"/>
      <c r="V33" s="145"/>
      <c r="W33" s="145"/>
      <c r="X33" s="145"/>
      <c r="Y33" s="145"/>
      <c r="Z33" s="145"/>
    </row>
    <row r="34" spans="1:26" x14ac:dyDescent="0.25">
      <c r="A34" s="1"/>
      <c r="B34" s="1"/>
      <c r="C34" s="1"/>
      <c r="D34" s="1"/>
      <c r="E34" s="1"/>
      <c r="F34" s="155"/>
      <c r="G34" s="141"/>
      <c r="H34" s="141"/>
      <c r="I34" s="141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48"/>
      <c r="B35" s="148"/>
      <c r="C35" s="148"/>
      <c r="D35" s="148" t="s">
        <v>55</v>
      </c>
      <c r="E35" s="148"/>
      <c r="F35" s="159"/>
      <c r="G35" s="149"/>
      <c r="H35" s="149"/>
      <c r="I35" s="149"/>
      <c r="J35" s="148"/>
      <c r="K35" s="148"/>
      <c r="L35" s="148"/>
      <c r="M35" s="148"/>
      <c r="N35" s="148"/>
      <c r="O35" s="148"/>
      <c r="P35" s="148"/>
      <c r="Q35" s="145"/>
      <c r="R35" s="145"/>
      <c r="S35" s="148"/>
      <c r="T35" s="145"/>
      <c r="U35" s="145"/>
      <c r="V35" s="145"/>
      <c r="W35" s="145"/>
      <c r="X35" s="145"/>
      <c r="Y35" s="145"/>
      <c r="Z35" s="145"/>
    </row>
    <row r="36" spans="1:26" ht="35.1" customHeight="1" x14ac:dyDescent="0.25">
      <c r="A36" s="163"/>
      <c r="B36" s="160" t="s">
        <v>107</v>
      </c>
      <c r="C36" s="164" t="s">
        <v>108</v>
      </c>
      <c r="D36" s="160" t="s">
        <v>109</v>
      </c>
      <c r="E36" s="160" t="s">
        <v>81</v>
      </c>
      <c r="F36" s="161">
        <v>30</v>
      </c>
      <c r="G36" s="162">
        <v>0</v>
      </c>
      <c r="H36" s="162">
        <v>0</v>
      </c>
      <c r="I36" s="162">
        <f>ROUND(F36*(G36+H36),2)</f>
        <v>0</v>
      </c>
      <c r="J36" s="160">
        <f>ROUND(F36*(N36),2)</f>
        <v>435.3</v>
      </c>
      <c r="K36" s="1">
        <f>ROUND(F36*(O36),2)</f>
        <v>0</v>
      </c>
      <c r="L36" s="1">
        <f>ROUND(F36*(G36),2)</f>
        <v>0</v>
      </c>
      <c r="M36" s="1">
        <f>ROUND(F36*(H36),2)</f>
        <v>0</v>
      </c>
      <c r="N36" s="1">
        <v>14.51</v>
      </c>
      <c r="O36" s="1"/>
      <c r="P36" s="159"/>
      <c r="Q36" s="165"/>
      <c r="R36" s="165"/>
      <c r="S36" s="159"/>
      <c r="Z36">
        <v>0</v>
      </c>
    </row>
    <row r="37" spans="1:26" ht="24.95" customHeight="1" x14ac:dyDescent="0.25">
      <c r="A37" s="163"/>
      <c r="B37" s="160" t="s">
        <v>107</v>
      </c>
      <c r="C37" s="164" t="s">
        <v>110</v>
      </c>
      <c r="D37" s="160" t="s">
        <v>111</v>
      </c>
      <c r="E37" s="160" t="s">
        <v>71</v>
      </c>
      <c r="F37" s="161">
        <v>5.4</v>
      </c>
      <c r="G37" s="162">
        <v>0</v>
      </c>
      <c r="H37" s="162">
        <v>0</v>
      </c>
      <c r="I37" s="162">
        <f>ROUND(F37*(G37+H37),2)</f>
        <v>0</v>
      </c>
      <c r="J37" s="160">
        <f>ROUND(F37*(N37),2)</f>
        <v>217.84</v>
      </c>
      <c r="K37" s="1">
        <f>ROUND(F37*(O37),2)</f>
        <v>0</v>
      </c>
      <c r="L37" s="1">
        <f>ROUND(F37*(G37),2)</f>
        <v>0</v>
      </c>
      <c r="M37" s="1">
        <f>ROUND(F37*(H37),2)</f>
        <v>0</v>
      </c>
      <c r="N37" s="1">
        <v>40.340000000000003</v>
      </c>
      <c r="O37" s="1"/>
      <c r="P37" s="159"/>
      <c r="Q37" s="165"/>
      <c r="R37" s="165"/>
      <c r="S37" s="159"/>
      <c r="Z37">
        <v>0</v>
      </c>
    </row>
    <row r="38" spans="1:26" ht="24.95" customHeight="1" x14ac:dyDescent="0.25">
      <c r="A38" s="163"/>
      <c r="B38" s="160" t="s">
        <v>107</v>
      </c>
      <c r="C38" s="164" t="s">
        <v>112</v>
      </c>
      <c r="D38" s="160" t="s">
        <v>113</v>
      </c>
      <c r="E38" s="160" t="s">
        <v>81</v>
      </c>
      <c r="F38" s="161">
        <v>30</v>
      </c>
      <c r="G38" s="162">
        <v>0</v>
      </c>
      <c r="H38" s="162">
        <v>0</v>
      </c>
      <c r="I38" s="162">
        <f>ROUND(F38*(G38+H38),2)</f>
        <v>0</v>
      </c>
      <c r="J38" s="160">
        <f>ROUND(F38*(N38),2)</f>
        <v>241.2</v>
      </c>
      <c r="K38" s="1">
        <f>ROUND(F38*(O38),2)</f>
        <v>0</v>
      </c>
      <c r="L38" s="1">
        <f>ROUND(F38*(G38),2)</f>
        <v>0</v>
      </c>
      <c r="M38" s="1">
        <f>ROUND(F38*(H38),2)</f>
        <v>0</v>
      </c>
      <c r="N38" s="1">
        <v>8.0399999999999991</v>
      </c>
      <c r="O38" s="1"/>
      <c r="P38" s="159"/>
      <c r="Q38" s="165"/>
      <c r="R38" s="165"/>
      <c r="S38" s="159"/>
      <c r="Z38">
        <v>0</v>
      </c>
    </row>
    <row r="39" spans="1:26" ht="24.95" customHeight="1" x14ac:dyDescent="0.25">
      <c r="A39" s="163"/>
      <c r="B39" s="160" t="s">
        <v>107</v>
      </c>
      <c r="C39" s="164" t="s">
        <v>114</v>
      </c>
      <c r="D39" s="160" t="s">
        <v>115</v>
      </c>
      <c r="E39" s="160" t="s">
        <v>81</v>
      </c>
      <c r="F39" s="161">
        <v>30</v>
      </c>
      <c r="G39" s="162">
        <v>0</v>
      </c>
      <c r="H39" s="162">
        <v>0</v>
      </c>
      <c r="I39" s="162">
        <f>ROUND(F39*(G39+H39),2)</f>
        <v>0</v>
      </c>
      <c r="J39" s="160">
        <f>ROUND(F39*(N39),2)</f>
        <v>693</v>
      </c>
      <c r="K39" s="1">
        <f>ROUND(F39*(O39),2)</f>
        <v>0</v>
      </c>
      <c r="L39" s="1">
        <f>ROUND(F39*(G39),2)</f>
        <v>0</v>
      </c>
      <c r="M39" s="1">
        <f>ROUND(F39*(H39),2)</f>
        <v>0</v>
      </c>
      <c r="N39" s="1">
        <v>23.1</v>
      </c>
      <c r="O39" s="1"/>
      <c r="P39" s="159">
        <f>ROUND(F39*(R39),3)</f>
        <v>8.7989999999999995</v>
      </c>
      <c r="Q39" s="165"/>
      <c r="R39" s="165">
        <v>0.29330000000000001</v>
      </c>
      <c r="S39" s="159"/>
      <c r="Z39">
        <v>0</v>
      </c>
    </row>
    <row r="40" spans="1:26" ht="35.1" customHeight="1" x14ac:dyDescent="0.25">
      <c r="A40" s="163"/>
      <c r="B40" s="160" t="s">
        <v>107</v>
      </c>
      <c r="C40" s="164" t="s">
        <v>116</v>
      </c>
      <c r="D40" s="160" t="s">
        <v>117</v>
      </c>
      <c r="E40" s="160" t="s">
        <v>81</v>
      </c>
      <c r="F40" s="161">
        <v>30</v>
      </c>
      <c r="G40" s="162">
        <v>0</v>
      </c>
      <c r="H40" s="162">
        <v>0</v>
      </c>
      <c r="I40" s="162">
        <f>ROUND(F40*(G40+H40),2)</f>
        <v>0</v>
      </c>
      <c r="J40" s="160">
        <f>ROUND(F40*(N40),2)</f>
        <v>123</v>
      </c>
      <c r="K40" s="1">
        <f>ROUND(F40*(O40),2)</f>
        <v>0</v>
      </c>
      <c r="L40" s="1">
        <f>ROUND(F40*(G40),2)</f>
        <v>0</v>
      </c>
      <c r="M40" s="1">
        <f>ROUND(F40*(H40),2)</f>
        <v>0</v>
      </c>
      <c r="N40" s="1">
        <v>4.0999999999999996</v>
      </c>
      <c r="O40" s="1"/>
      <c r="P40" s="159">
        <f>ROUND(F40*(R40),3)</f>
        <v>0.106</v>
      </c>
      <c r="Q40" s="165"/>
      <c r="R40" s="165">
        <v>3.5200000000000001E-3</v>
      </c>
      <c r="S40" s="159"/>
      <c r="Z40">
        <v>0</v>
      </c>
    </row>
    <row r="41" spans="1:26" x14ac:dyDescent="0.25">
      <c r="A41" s="148"/>
      <c r="B41" s="148"/>
      <c r="C41" s="148"/>
      <c r="D41" s="148" t="s">
        <v>55</v>
      </c>
      <c r="E41" s="148"/>
      <c r="F41" s="159"/>
      <c r="G41" s="151">
        <f>ROUND((SUM(L35:L40))/1,2)</f>
        <v>0</v>
      </c>
      <c r="H41" s="151">
        <f>ROUND((SUM(M35:M40))/1,2)</f>
        <v>0</v>
      </c>
      <c r="I41" s="151">
        <f>ROUND((SUM(I35:I40))/1,2)</f>
        <v>0</v>
      </c>
      <c r="J41" s="148"/>
      <c r="K41" s="148"/>
      <c r="L41" s="148">
        <f>ROUND((SUM(L35:L40))/1,2)</f>
        <v>0</v>
      </c>
      <c r="M41" s="148">
        <f>ROUND((SUM(M35:M40))/1,2)</f>
        <v>0</v>
      </c>
      <c r="N41" s="148"/>
      <c r="O41" s="148"/>
      <c r="P41" s="166">
        <f>ROUND((SUM(P35:P40))/1,2)</f>
        <v>8.91</v>
      </c>
      <c r="Q41" s="145"/>
      <c r="R41" s="145"/>
      <c r="S41" s="166">
        <f>ROUND((SUM(S35:S40))/1,2)</f>
        <v>0</v>
      </c>
      <c r="T41" s="145"/>
      <c r="U41" s="145"/>
      <c r="V41" s="145"/>
      <c r="W41" s="145"/>
      <c r="X41" s="145"/>
      <c r="Y41" s="145"/>
      <c r="Z41" s="145"/>
    </row>
    <row r="42" spans="1:26" x14ac:dyDescent="0.25">
      <c r="A42" s="1"/>
      <c r="B42" s="1"/>
      <c r="C42" s="1"/>
      <c r="D42" s="1"/>
      <c r="E42" s="1"/>
      <c r="F42" s="155"/>
      <c r="G42" s="141"/>
      <c r="H42" s="141"/>
      <c r="I42" s="141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48"/>
      <c r="B43" s="148"/>
      <c r="C43" s="148"/>
      <c r="D43" s="148" t="s">
        <v>56</v>
      </c>
      <c r="E43" s="148"/>
      <c r="F43" s="159"/>
      <c r="G43" s="149"/>
      <c r="H43" s="149"/>
      <c r="I43" s="149"/>
      <c r="J43" s="148"/>
      <c r="K43" s="148"/>
      <c r="L43" s="148"/>
      <c r="M43" s="148"/>
      <c r="N43" s="148"/>
      <c r="O43" s="148"/>
      <c r="P43" s="148"/>
      <c r="Q43" s="145"/>
      <c r="R43" s="145"/>
      <c r="S43" s="148"/>
      <c r="T43" s="145"/>
      <c r="U43" s="145"/>
      <c r="V43" s="145"/>
      <c r="W43" s="145"/>
      <c r="X43" s="145"/>
      <c r="Y43" s="145"/>
      <c r="Z43" s="145"/>
    </row>
    <row r="44" spans="1:26" ht="24.95" customHeight="1" x14ac:dyDescent="0.25">
      <c r="A44" s="163"/>
      <c r="B44" s="160" t="s">
        <v>118</v>
      </c>
      <c r="C44" s="164" t="s">
        <v>119</v>
      </c>
      <c r="D44" s="160" t="s">
        <v>120</v>
      </c>
      <c r="E44" s="160" t="s">
        <v>81</v>
      </c>
      <c r="F44" s="161">
        <v>30</v>
      </c>
      <c r="G44" s="162">
        <v>0</v>
      </c>
      <c r="H44" s="162">
        <v>0</v>
      </c>
      <c r="I44" s="162">
        <f t="shared" ref="I44:I47" si="11">ROUND(F44*(G44+H44),2)</f>
        <v>0</v>
      </c>
      <c r="J44" s="160">
        <f t="shared" ref="J44:J55" si="12">ROUND(F44*(N44),2)</f>
        <v>60.9</v>
      </c>
      <c r="K44" s="1">
        <f t="shared" ref="K44:K55" si="13">ROUND(F44*(O44),2)</f>
        <v>0</v>
      </c>
      <c r="L44" s="1">
        <f t="shared" ref="L44:L55" si="14">ROUND(F44*(G44),2)</f>
        <v>0</v>
      </c>
      <c r="M44" s="1">
        <f t="shared" ref="M44:M55" si="15">ROUND(F44*(H44),2)</f>
        <v>0</v>
      </c>
      <c r="N44" s="1">
        <v>2.0299999999999998</v>
      </c>
      <c r="O44" s="1"/>
      <c r="P44" s="159">
        <f t="shared" ref="P44:P50" si="16">ROUND(F44*(R44),3)</f>
        <v>0</v>
      </c>
      <c r="Q44" s="165"/>
      <c r="R44" s="165">
        <v>1.0000000000000001E-5</v>
      </c>
      <c r="S44" s="159"/>
      <c r="Z44">
        <v>0</v>
      </c>
    </row>
    <row r="45" spans="1:26" ht="24.95" customHeight="1" x14ac:dyDescent="0.25">
      <c r="A45" s="163"/>
      <c r="B45" s="160" t="s">
        <v>95</v>
      </c>
      <c r="C45" s="164" t="s">
        <v>121</v>
      </c>
      <c r="D45" s="160" t="s">
        <v>122</v>
      </c>
      <c r="E45" s="160" t="s">
        <v>123</v>
      </c>
      <c r="F45" s="161">
        <v>6.2</v>
      </c>
      <c r="G45" s="162">
        <v>0</v>
      </c>
      <c r="H45" s="162">
        <v>0</v>
      </c>
      <c r="I45" s="162">
        <f t="shared" si="11"/>
        <v>0</v>
      </c>
      <c r="J45" s="160">
        <f t="shared" si="12"/>
        <v>61.26</v>
      </c>
      <c r="K45" s="1">
        <f t="shared" si="13"/>
        <v>0</v>
      </c>
      <c r="L45" s="1">
        <f t="shared" si="14"/>
        <v>0</v>
      </c>
      <c r="M45" s="1">
        <f t="shared" si="15"/>
        <v>0</v>
      </c>
      <c r="N45" s="1">
        <v>9.8800000000000008</v>
      </c>
      <c r="O45" s="1"/>
      <c r="P45" s="159">
        <f t="shared" si="16"/>
        <v>1.0169999999999999</v>
      </c>
      <c r="Q45" s="165"/>
      <c r="R45" s="165">
        <v>0.16403000000000001</v>
      </c>
      <c r="S45" s="159"/>
      <c r="Z45">
        <v>0</v>
      </c>
    </row>
    <row r="46" spans="1:26" ht="24.95" customHeight="1" x14ac:dyDescent="0.25">
      <c r="A46" s="163"/>
      <c r="B46" s="160" t="s">
        <v>95</v>
      </c>
      <c r="C46" s="164" t="s">
        <v>124</v>
      </c>
      <c r="D46" s="160" t="s">
        <v>125</v>
      </c>
      <c r="E46" s="160" t="s">
        <v>123</v>
      </c>
      <c r="F46" s="161">
        <v>16.2</v>
      </c>
      <c r="G46" s="162">
        <v>0</v>
      </c>
      <c r="H46" s="162">
        <v>0</v>
      </c>
      <c r="I46" s="162">
        <f t="shared" si="11"/>
        <v>0</v>
      </c>
      <c r="J46" s="160">
        <f t="shared" si="12"/>
        <v>129.28</v>
      </c>
      <c r="K46" s="1">
        <f t="shared" si="13"/>
        <v>0</v>
      </c>
      <c r="L46" s="1">
        <f t="shared" si="14"/>
        <v>0</v>
      </c>
      <c r="M46" s="1">
        <f t="shared" si="15"/>
        <v>0</v>
      </c>
      <c r="N46" s="1">
        <v>7.98</v>
      </c>
      <c r="O46" s="1"/>
      <c r="P46" s="159">
        <f t="shared" si="16"/>
        <v>2.0390000000000001</v>
      </c>
      <c r="Q46" s="165"/>
      <c r="R46" s="165">
        <v>0.12586</v>
      </c>
      <c r="S46" s="159"/>
      <c r="Z46">
        <v>0</v>
      </c>
    </row>
    <row r="47" spans="1:26" ht="24.95" customHeight="1" x14ac:dyDescent="0.25">
      <c r="A47" s="163"/>
      <c r="B47" s="160" t="s">
        <v>95</v>
      </c>
      <c r="C47" s="164" t="s">
        <v>126</v>
      </c>
      <c r="D47" s="160" t="s">
        <v>127</v>
      </c>
      <c r="E47" s="160" t="s">
        <v>71</v>
      </c>
      <c r="F47" s="161">
        <v>3.5150000000000001</v>
      </c>
      <c r="G47" s="162">
        <v>0</v>
      </c>
      <c r="H47" s="162">
        <v>0</v>
      </c>
      <c r="I47" s="162">
        <f t="shared" si="11"/>
        <v>0</v>
      </c>
      <c r="J47" s="160">
        <f t="shared" si="12"/>
        <v>382.47</v>
      </c>
      <c r="K47" s="1">
        <f t="shared" si="13"/>
        <v>0</v>
      </c>
      <c r="L47" s="1">
        <f t="shared" si="14"/>
        <v>0</v>
      </c>
      <c r="M47" s="1">
        <f t="shared" si="15"/>
        <v>0</v>
      </c>
      <c r="N47" s="1">
        <v>108.81</v>
      </c>
      <c r="O47" s="1"/>
      <c r="P47" s="159">
        <f t="shared" si="16"/>
        <v>7.7370000000000001</v>
      </c>
      <c r="Q47" s="165"/>
      <c r="R47" s="165">
        <v>2.2010900000000002</v>
      </c>
      <c r="S47" s="159"/>
      <c r="Z47">
        <v>0</v>
      </c>
    </row>
    <row r="48" spans="1:26" ht="24.95" customHeight="1" x14ac:dyDescent="0.25">
      <c r="A48" s="163"/>
      <c r="B48" s="160" t="s">
        <v>95</v>
      </c>
      <c r="C48" s="164" t="s">
        <v>128</v>
      </c>
      <c r="D48" s="160" t="s">
        <v>129</v>
      </c>
      <c r="E48" s="160" t="s">
        <v>123</v>
      </c>
      <c r="F48" s="161">
        <v>11</v>
      </c>
      <c r="G48" s="162">
        <v>0</v>
      </c>
      <c r="H48" s="162">
        <v>0</v>
      </c>
      <c r="I48" s="162">
        <v>0</v>
      </c>
      <c r="J48" s="160">
        <f t="shared" si="12"/>
        <v>113.85</v>
      </c>
      <c r="K48" s="1">
        <f t="shared" si="13"/>
        <v>0</v>
      </c>
      <c r="L48" s="1">
        <f t="shared" si="14"/>
        <v>0</v>
      </c>
      <c r="M48" s="1">
        <f t="shared" si="15"/>
        <v>0</v>
      </c>
      <c r="N48" s="1">
        <v>10.35</v>
      </c>
      <c r="O48" s="1"/>
      <c r="P48" s="159">
        <f t="shared" si="16"/>
        <v>0</v>
      </c>
      <c r="Q48" s="165"/>
      <c r="R48" s="165">
        <v>1.0000000000000001E-5</v>
      </c>
      <c r="S48" s="159"/>
      <c r="Z48">
        <v>0</v>
      </c>
    </row>
    <row r="49" spans="1:26" ht="24.95" customHeight="1" x14ac:dyDescent="0.25">
      <c r="A49" s="163"/>
      <c r="B49" s="160" t="s">
        <v>95</v>
      </c>
      <c r="C49" s="164" t="s">
        <v>130</v>
      </c>
      <c r="D49" s="160" t="s">
        <v>131</v>
      </c>
      <c r="E49" s="160" t="s">
        <v>123</v>
      </c>
      <c r="F49" s="161">
        <v>11</v>
      </c>
      <c r="G49" s="162">
        <v>0</v>
      </c>
      <c r="H49" s="162">
        <v>0</v>
      </c>
      <c r="I49" s="162">
        <v>0</v>
      </c>
      <c r="J49" s="160">
        <f t="shared" si="12"/>
        <v>8.91</v>
      </c>
      <c r="K49" s="1">
        <f t="shared" si="13"/>
        <v>0</v>
      </c>
      <c r="L49" s="1">
        <f t="shared" si="14"/>
        <v>0</v>
      </c>
      <c r="M49" s="1">
        <f t="shared" si="15"/>
        <v>0</v>
      </c>
      <c r="N49" s="1">
        <v>0.81</v>
      </c>
      <c r="O49" s="1"/>
      <c r="P49" s="159">
        <f t="shared" si="16"/>
        <v>0</v>
      </c>
      <c r="Q49" s="165"/>
      <c r="R49" s="165">
        <v>2.0000000000000002E-5</v>
      </c>
      <c r="S49" s="159"/>
      <c r="Z49">
        <v>0</v>
      </c>
    </row>
    <row r="50" spans="1:26" ht="24.95" customHeight="1" x14ac:dyDescent="0.25">
      <c r="A50" s="163"/>
      <c r="B50" s="160" t="s">
        <v>86</v>
      </c>
      <c r="C50" s="164" t="s">
        <v>132</v>
      </c>
      <c r="D50" s="160" t="s">
        <v>133</v>
      </c>
      <c r="E50" s="160" t="s">
        <v>81</v>
      </c>
      <c r="F50" s="161">
        <v>33.020000000000003</v>
      </c>
      <c r="G50" s="162">
        <v>0</v>
      </c>
      <c r="H50" s="162">
        <v>0</v>
      </c>
      <c r="I50" s="162">
        <v>0</v>
      </c>
      <c r="J50" s="160">
        <f t="shared" si="12"/>
        <v>163.44999999999999</v>
      </c>
      <c r="K50" s="1">
        <f t="shared" si="13"/>
        <v>0</v>
      </c>
      <c r="L50" s="1">
        <f t="shared" si="14"/>
        <v>0</v>
      </c>
      <c r="M50" s="1">
        <f t="shared" si="15"/>
        <v>0</v>
      </c>
      <c r="N50" s="1">
        <v>4.95</v>
      </c>
      <c r="O50" s="1"/>
      <c r="P50" s="159">
        <f t="shared" si="16"/>
        <v>2E-3</v>
      </c>
      <c r="Q50" s="165"/>
      <c r="R50" s="165">
        <v>6.9999999999999994E-5</v>
      </c>
      <c r="S50" s="159"/>
      <c r="Z50">
        <v>0</v>
      </c>
    </row>
    <row r="51" spans="1:26" ht="24.95" customHeight="1" x14ac:dyDescent="0.25">
      <c r="A51" s="163"/>
      <c r="B51" s="160" t="s">
        <v>134</v>
      </c>
      <c r="C51" s="164" t="s">
        <v>135</v>
      </c>
      <c r="D51" s="160" t="s">
        <v>136</v>
      </c>
      <c r="E51" s="160" t="s">
        <v>81</v>
      </c>
      <c r="F51" s="161">
        <v>2000</v>
      </c>
      <c r="G51" s="162">
        <v>0</v>
      </c>
      <c r="H51" s="162">
        <v>0</v>
      </c>
      <c r="I51" s="162">
        <v>0</v>
      </c>
      <c r="J51" s="160">
        <f t="shared" si="12"/>
        <v>60</v>
      </c>
      <c r="K51" s="1">
        <f t="shared" si="13"/>
        <v>0</v>
      </c>
      <c r="L51" s="1">
        <f t="shared" si="14"/>
        <v>0</v>
      </c>
      <c r="M51" s="1">
        <f t="shared" si="15"/>
        <v>0</v>
      </c>
      <c r="N51" s="1">
        <v>0.03</v>
      </c>
      <c r="O51" s="1"/>
      <c r="P51" s="159"/>
      <c r="Q51" s="165"/>
      <c r="R51" s="165"/>
      <c r="S51" s="159"/>
      <c r="Z51">
        <v>0</v>
      </c>
    </row>
    <row r="52" spans="1:26" ht="24.95" customHeight="1" x14ac:dyDescent="0.25">
      <c r="A52" s="163"/>
      <c r="B52" s="160" t="s">
        <v>137</v>
      </c>
      <c r="C52" s="164" t="s">
        <v>138</v>
      </c>
      <c r="D52" s="160" t="s">
        <v>139</v>
      </c>
      <c r="E52" s="160" t="s">
        <v>140</v>
      </c>
      <c r="F52" s="161">
        <v>1</v>
      </c>
      <c r="G52" s="162">
        <v>0</v>
      </c>
      <c r="H52" s="162">
        <v>0</v>
      </c>
      <c r="I52" s="162">
        <v>0</v>
      </c>
      <c r="J52" s="160">
        <f t="shared" si="12"/>
        <v>104.94</v>
      </c>
      <c r="K52" s="1">
        <f t="shared" si="13"/>
        <v>0</v>
      </c>
      <c r="L52" s="1">
        <f t="shared" si="14"/>
        <v>0</v>
      </c>
      <c r="M52" s="1">
        <f t="shared" si="15"/>
        <v>0</v>
      </c>
      <c r="N52" s="1">
        <v>104.94</v>
      </c>
      <c r="O52" s="1"/>
      <c r="P52" s="159">
        <f>ROUND(F52*(R52),3)</f>
        <v>1</v>
      </c>
      <c r="Q52" s="165"/>
      <c r="R52" s="165">
        <v>1</v>
      </c>
      <c r="S52" s="159"/>
      <c r="Z52">
        <v>0</v>
      </c>
    </row>
    <row r="53" spans="1:26" ht="24.95" customHeight="1" x14ac:dyDescent="0.25">
      <c r="A53" s="163"/>
      <c r="B53" s="160" t="s">
        <v>137</v>
      </c>
      <c r="C53" s="164" t="s">
        <v>141</v>
      </c>
      <c r="D53" s="160" t="s">
        <v>142</v>
      </c>
      <c r="E53" s="160" t="s">
        <v>143</v>
      </c>
      <c r="F53" s="161">
        <v>1</v>
      </c>
      <c r="G53" s="162">
        <v>0</v>
      </c>
      <c r="H53" s="162">
        <v>0</v>
      </c>
      <c r="I53" s="162">
        <v>0</v>
      </c>
      <c r="J53" s="160">
        <f t="shared" si="12"/>
        <v>49.5</v>
      </c>
      <c r="K53" s="1">
        <f t="shared" si="13"/>
        <v>0</v>
      </c>
      <c r="L53" s="1">
        <f t="shared" si="14"/>
        <v>0</v>
      </c>
      <c r="M53" s="1">
        <f t="shared" si="15"/>
        <v>0</v>
      </c>
      <c r="N53" s="1">
        <v>49.5</v>
      </c>
      <c r="O53" s="1"/>
      <c r="P53" s="159">
        <f>ROUND(F53*(R53),3)</f>
        <v>1E-3</v>
      </c>
      <c r="Q53" s="165"/>
      <c r="R53" s="165">
        <v>1E-3</v>
      </c>
      <c r="S53" s="159"/>
      <c r="Z53">
        <v>0</v>
      </c>
    </row>
    <row r="54" spans="1:26" ht="24.95" customHeight="1" x14ac:dyDescent="0.25">
      <c r="A54" s="163"/>
      <c r="B54" s="160" t="s">
        <v>144</v>
      </c>
      <c r="C54" s="164" t="s">
        <v>145</v>
      </c>
      <c r="D54" s="160" t="s">
        <v>146</v>
      </c>
      <c r="E54" s="160" t="s">
        <v>147</v>
      </c>
      <c r="F54" s="161">
        <v>17</v>
      </c>
      <c r="G54" s="162">
        <v>0</v>
      </c>
      <c r="H54" s="162">
        <v>0</v>
      </c>
      <c r="I54" s="162">
        <v>0</v>
      </c>
      <c r="J54" s="160">
        <f t="shared" si="12"/>
        <v>90.78</v>
      </c>
      <c r="K54" s="1">
        <f t="shared" si="13"/>
        <v>0</v>
      </c>
      <c r="L54" s="1">
        <f t="shared" si="14"/>
        <v>0</v>
      </c>
      <c r="M54" s="1">
        <f t="shared" si="15"/>
        <v>0</v>
      </c>
      <c r="N54" s="1">
        <v>5.34</v>
      </c>
      <c r="O54" s="1"/>
      <c r="P54" s="159">
        <f>ROUND(F54*(R54),3)</f>
        <v>0.76500000000000001</v>
      </c>
      <c r="Q54" s="165"/>
      <c r="R54" s="165">
        <v>4.4999999999999998E-2</v>
      </c>
      <c r="S54" s="159"/>
      <c r="Z54">
        <v>0</v>
      </c>
    </row>
    <row r="55" spans="1:26" ht="24.95" customHeight="1" x14ac:dyDescent="0.25">
      <c r="A55" s="163"/>
      <c r="B55" s="160" t="s">
        <v>144</v>
      </c>
      <c r="C55" s="164" t="s">
        <v>148</v>
      </c>
      <c r="D55" s="160" t="s">
        <v>149</v>
      </c>
      <c r="E55" s="160" t="s">
        <v>147</v>
      </c>
      <c r="F55" s="161">
        <v>7</v>
      </c>
      <c r="G55" s="162">
        <v>0</v>
      </c>
      <c r="H55" s="162">
        <v>0</v>
      </c>
      <c r="I55" s="162">
        <v>0</v>
      </c>
      <c r="J55" s="160">
        <f t="shared" si="12"/>
        <v>58.1</v>
      </c>
      <c r="K55" s="1">
        <f t="shared" si="13"/>
        <v>0</v>
      </c>
      <c r="L55" s="1">
        <f t="shared" si="14"/>
        <v>0</v>
      </c>
      <c r="M55" s="1">
        <f t="shared" si="15"/>
        <v>0</v>
      </c>
      <c r="N55" s="1">
        <v>8.3000000000000007</v>
      </c>
      <c r="O55" s="1"/>
      <c r="P55" s="159">
        <f>ROUND(F55*(R55),3)</f>
        <v>0.56699999999999995</v>
      </c>
      <c r="Q55" s="165"/>
      <c r="R55" s="165">
        <v>8.1000000000000003E-2</v>
      </c>
      <c r="S55" s="159"/>
      <c r="Z55">
        <v>0</v>
      </c>
    </row>
    <row r="56" spans="1:26" x14ac:dyDescent="0.25">
      <c r="A56" s="148"/>
      <c r="B56" s="148"/>
      <c r="C56" s="148"/>
      <c r="D56" s="148" t="s">
        <v>56</v>
      </c>
      <c r="E56" s="148"/>
      <c r="F56" s="159"/>
      <c r="G56" s="151">
        <v>0</v>
      </c>
      <c r="H56" s="151">
        <f>ROUND((SUM(M43:M55))/1,2)</f>
        <v>0</v>
      </c>
      <c r="I56" s="151">
        <v>0</v>
      </c>
      <c r="J56" s="148"/>
      <c r="K56" s="148"/>
      <c r="L56" s="148">
        <f>ROUND((SUM(L43:L55))/1,2)</f>
        <v>0</v>
      </c>
      <c r="M56" s="148">
        <f>ROUND((SUM(M43:M55))/1,2)</f>
        <v>0</v>
      </c>
      <c r="N56" s="148"/>
      <c r="O56" s="148"/>
      <c r="P56" s="166">
        <f>ROUND((SUM(P43:P55))/1,2)</f>
        <v>13.13</v>
      </c>
      <c r="Q56" s="145"/>
      <c r="R56" s="145"/>
      <c r="S56" s="166">
        <f>ROUND((SUM(S43:S55))/1,2)</f>
        <v>0</v>
      </c>
      <c r="T56" s="145"/>
      <c r="U56" s="145"/>
      <c r="V56" s="145"/>
      <c r="W56" s="145"/>
      <c r="X56" s="145"/>
      <c r="Y56" s="145"/>
      <c r="Z56" s="145"/>
    </row>
    <row r="57" spans="1:26" x14ac:dyDescent="0.25">
      <c r="A57" s="1"/>
      <c r="B57" s="1"/>
      <c r="C57" s="1"/>
      <c r="D57" s="1"/>
      <c r="E57" s="1"/>
      <c r="F57" s="155"/>
      <c r="G57" s="141"/>
      <c r="H57" s="141"/>
      <c r="I57" s="141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48"/>
      <c r="B58" s="148"/>
      <c r="C58" s="148"/>
      <c r="D58" s="148" t="s">
        <v>57</v>
      </c>
      <c r="E58" s="148"/>
      <c r="F58" s="159"/>
      <c r="G58" s="149"/>
      <c r="H58" s="149"/>
      <c r="I58" s="149"/>
      <c r="J58" s="148"/>
      <c r="K58" s="148"/>
      <c r="L58" s="148"/>
      <c r="M58" s="148"/>
      <c r="N58" s="148"/>
      <c r="O58" s="148"/>
      <c r="P58" s="148"/>
      <c r="Q58" s="145"/>
      <c r="R58" s="145"/>
      <c r="S58" s="148"/>
      <c r="T58" s="145"/>
      <c r="U58" s="145"/>
      <c r="V58" s="145"/>
      <c r="W58" s="145"/>
      <c r="X58" s="145"/>
      <c r="Y58" s="145"/>
      <c r="Z58" s="145"/>
    </row>
    <row r="59" spans="1:26" ht="24.95" customHeight="1" x14ac:dyDescent="0.25">
      <c r="A59" s="163"/>
      <c r="B59" s="160" t="s">
        <v>107</v>
      </c>
      <c r="C59" s="164" t="s">
        <v>150</v>
      </c>
      <c r="D59" s="160" t="s">
        <v>151</v>
      </c>
      <c r="E59" s="160" t="s">
        <v>105</v>
      </c>
      <c r="F59" s="161">
        <v>73.458494150000021</v>
      </c>
      <c r="G59" s="162">
        <v>0</v>
      </c>
      <c r="H59" s="162">
        <v>0</v>
      </c>
      <c r="I59" s="162">
        <v>0</v>
      </c>
      <c r="J59" s="160">
        <f>ROUND(F59*(N59),2)</f>
        <v>746.34</v>
      </c>
      <c r="K59" s="1">
        <f>ROUND(F59*(O59),2)</f>
        <v>0</v>
      </c>
      <c r="L59" s="1">
        <f>ROUND(F59*(G59),2)</f>
        <v>0</v>
      </c>
      <c r="M59" s="1">
        <f>ROUND(F59*(H59),2)</f>
        <v>0</v>
      </c>
      <c r="N59" s="1">
        <v>10.16</v>
      </c>
      <c r="O59" s="1"/>
      <c r="P59" s="159"/>
      <c r="Q59" s="165"/>
      <c r="R59" s="165"/>
      <c r="S59" s="159"/>
      <c r="Z59">
        <v>0</v>
      </c>
    </row>
    <row r="60" spans="1:26" x14ac:dyDescent="0.25">
      <c r="A60" s="148"/>
      <c r="B60" s="148"/>
      <c r="C60" s="148"/>
      <c r="D60" s="148" t="s">
        <v>57</v>
      </c>
      <c r="E60" s="148"/>
      <c r="F60" s="159"/>
      <c r="G60" s="151">
        <f>ROUND((SUM(L58:L59))/1,2)</f>
        <v>0</v>
      </c>
      <c r="H60" s="151">
        <f>ROUND((SUM(M58:M59))/1,2)</f>
        <v>0</v>
      </c>
      <c r="I60" s="151">
        <v>0</v>
      </c>
      <c r="J60" s="148"/>
      <c r="K60" s="148"/>
      <c r="L60" s="148">
        <f>ROUND((SUM(L58:L59))/1,2)</f>
        <v>0</v>
      </c>
      <c r="M60" s="148">
        <f>ROUND((SUM(M58:M59))/1,2)</f>
        <v>0</v>
      </c>
      <c r="N60" s="148"/>
      <c r="O60" s="148"/>
      <c r="P60" s="166">
        <f>ROUND((SUM(P58:P59))/1,2)</f>
        <v>0</v>
      </c>
      <c r="S60" s="159">
        <f>ROUND((SUM(S58:S59))/1,2)</f>
        <v>0</v>
      </c>
    </row>
    <row r="61" spans="1:26" x14ac:dyDescent="0.25">
      <c r="A61" s="1"/>
      <c r="B61" s="1"/>
      <c r="C61" s="1"/>
      <c r="D61" s="1"/>
      <c r="E61" s="1"/>
      <c r="F61" s="155"/>
      <c r="G61" s="141"/>
      <c r="H61" s="141"/>
      <c r="I61" s="141"/>
      <c r="J61" s="1"/>
      <c r="K61" s="1"/>
      <c r="L61" s="1"/>
      <c r="M61" s="1"/>
      <c r="N61" s="1"/>
      <c r="O61" s="1"/>
      <c r="P61" s="1"/>
      <c r="S61" s="1"/>
    </row>
    <row r="62" spans="1:26" x14ac:dyDescent="0.25">
      <c r="A62" s="148"/>
      <c r="B62" s="148"/>
      <c r="C62" s="148"/>
      <c r="D62" s="2" t="s">
        <v>51</v>
      </c>
      <c r="E62" s="148"/>
      <c r="F62" s="159"/>
      <c r="G62" s="151">
        <v>0</v>
      </c>
      <c r="H62" s="151">
        <v>0</v>
      </c>
      <c r="I62" s="151">
        <v>0</v>
      </c>
      <c r="J62" s="148"/>
      <c r="K62" s="148"/>
      <c r="L62" s="148">
        <f>ROUND((SUM(L9:L61))/2,2)</f>
        <v>0</v>
      </c>
      <c r="M62" s="148">
        <f>ROUND((SUM(M9:M61))/2,2)</f>
        <v>0</v>
      </c>
      <c r="N62" s="148"/>
      <c r="O62" s="148"/>
      <c r="P62" s="166">
        <f>ROUND((SUM(P9:P61))/2,2)</f>
        <v>73.459999999999994</v>
      </c>
      <c r="S62" s="166">
        <f>ROUND((SUM(S9:S61))/2,2)</f>
        <v>17.760000000000002</v>
      </c>
    </row>
    <row r="63" spans="1:26" x14ac:dyDescent="0.25">
      <c r="A63" s="167"/>
      <c r="B63" s="167"/>
      <c r="C63" s="167"/>
      <c r="D63" s="167" t="s">
        <v>58</v>
      </c>
      <c r="E63" s="167"/>
      <c r="F63" s="168"/>
      <c r="G63" s="169">
        <v>0</v>
      </c>
      <c r="H63" s="169">
        <v>0</v>
      </c>
      <c r="I63" s="169">
        <v>0</v>
      </c>
      <c r="J63" s="167"/>
      <c r="K63" s="167">
        <f>ROUND((SUM(K9:K62))/3,2)</f>
        <v>0</v>
      </c>
      <c r="L63" s="167">
        <f>ROUND((SUM(L9:L62))/3,2)</f>
        <v>0</v>
      </c>
      <c r="M63" s="167">
        <f>ROUND((SUM(M9:M62))/3,2)</f>
        <v>0</v>
      </c>
      <c r="N63" s="167"/>
      <c r="O63" s="167"/>
      <c r="P63" s="168">
        <f>ROUND((SUM(P9:P62))/3,2)</f>
        <v>73.459999999999994</v>
      </c>
      <c r="S63" s="168">
        <f>ROUND((SUM(S9:S62))/3,2)</f>
        <v>17.760000000000002</v>
      </c>
      <c r="Z63">
        <f>(SUM(Z9:Z62))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DOBUDOVANIE SYSTÉMU NA ZBER A ODVOZ KOMUNÁLNEHO ODPADU V OBCI LADOMIROVÁ  / SO 01 SPEVNENÁ PLOCHA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Kryci_list 3982</vt:lpstr>
      <vt:lpstr>Rekap 3982</vt:lpstr>
      <vt:lpstr>SO 3982</vt:lpstr>
      <vt:lpstr>'Rekap 3982'!Názvy_tlače</vt:lpstr>
      <vt:lpstr>'SO 3982'!Názvy_tlače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kancelaria</cp:lastModifiedBy>
  <dcterms:created xsi:type="dcterms:W3CDTF">2018-06-04T12:56:31Z</dcterms:created>
  <dcterms:modified xsi:type="dcterms:W3CDTF">2019-08-14T06:19:35Z</dcterms:modified>
</cp:coreProperties>
</file>